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18" firstSheet="0" activeTab="2"/>
  </bookViews>
  <sheets>
    <sheet name="Dashboard" sheetId="1" state="visible" r:id="rId3"/>
    <sheet name="Major Assumptions" sheetId="2" state="visible" r:id="rId4"/>
    <sheet name="Assumptions - Base" sheetId="3" state="visible" r:id="rId5"/>
    <sheet name="Cash Flow - Base" sheetId="4" state="visible" r:id="rId6"/>
    <sheet name="Extra" sheetId="5" state="visible" r:id="rId7"/>
    <sheet name="Constants" sheetId="6" state="hidden" r:id="rId8"/>
    <sheet name="Tax" sheetId="7" state="visible" r:id="rId9"/>
    <sheet name="Molybdenum" sheetId="8" state="visible" r:id="rId10"/>
    <sheet name="Concentrate Logistics" sheetId="9" state="visible" r:id="rId11"/>
    <sheet name="Mining Cost" sheetId="10" state="visible" r:id="rId12"/>
    <sheet name="Sustaining Capital" sheetId="11" state="visible" r:id="rId13"/>
    <sheet name="Notional Depreciation" sheetId="12" state="visible" r:id="rId14"/>
    <sheet name="Depreciation" sheetId="13" state="visible" r:id="rId15"/>
  </sheets>
  <definedNames>
    <definedName function="false" hidden="true" name="CIQWBGuid" vbProcedure="false">"C20 Model BBC v600.xlsx"</definedName>
    <definedName function="false" hidden="false" name="Currency_unit" vbProcedure="false">Constants!$F$27</definedName>
    <definedName function="false" hidden="false" name="Days_in_year" vbProcedure="false">Constants!$F$32</definedName>
    <definedName function="false" hidden="false" name="Drv_CAPEX_dev_block" vbProcedure="false">assumptions!$aa$54:$db$63</definedName>
    <definedName function="false" hidden="false" name="Drv_CAPEX_sustaining" vbProcedure="false">assumptions!$aa$75:$db$75</definedName>
    <definedName function="false" hidden="false" name="Drv_closure" vbProcedure="false">assumptions!$aa$172:$db$172</definedName>
    <definedName function="false" hidden="false" name="Drv_mine_grade" vbProcedure="false">assumptions!$aa$93:$db$93</definedName>
    <definedName function="false" hidden="false" name="Drv_mine_ore" vbProcedure="false">assumptions!$aa$92:$db$92</definedName>
    <definedName function="false" hidden="false" name="Drv_mine_waste" vbProcedure="false">assumptions!$aa$91:$db$91</definedName>
    <definedName function="false" hidden="false" name="Drv_OPEX_fixed_mining" vbProcedure="false">assumptions!$aa$160:$db$161</definedName>
    <definedName function="false" hidden="false" name="Drv_OPEX_fixed_processing" vbProcedure="false">assumptions!$aa$165:$db$168</definedName>
    <definedName function="false" hidden="false" name="Drv_OPEX_var_mining" vbProcedure="false">assumptions!$aa$144:$db$145</definedName>
    <definedName function="false" hidden="false" name="Drv_OPEX_var_processing" vbProcedure="false">assumptions!$aa$150:$db$153</definedName>
    <definedName function="false" hidden="false" name="Drv_plant_utilisation" vbProcedure="false">assumptions!$aa$109:$db$109</definedName>
    <definedName function="false" hidden="false" name="Drv_price_base" vbProcedure="false">assumptions!$aa$125:$db$125</definedName>
    <definedName function="false" hidden="false" name="Drv_price_high" vbProcedure="false">assumptions!$aa$126:$db$126</definedName>
    <definedName function="false" hidden="false" name="Drv_price_low" vbProcedure="false">assumptions!$aa$124:$db$124</definedName>
    <definedName function="false" hidden="false" name="Drv_price_selected" vbProcedure="false">assumptions!$aa$127:$db$127</definedName>
    <definedName function="false" hidden="false" name="Drv_TAX_report_series" vbProcedure="false">assumptions!$aa$38:$db$38</definedName>
    <definedName function="false" hidden="false" name="Drv_WC_report_series" vbProcedure="false">assumptions!$aa$31:$db$31</definedName>
    <definedName function="false" hidden="false" name="FX_rate" vbProcedure="false">Constants!$F$26</definedName>
    <definedName function="false" hidden="false" name="Grams_per_tonne" vbProcedure="false">Constants!$F$22</definedName>
    <definedName function="false" hidden="false" name="g_per_toz" vbProcedure="false">Constants!$F$25</definedName>
    <definedName function="false" hidden="false" name="IQ_CH" vbProcedure="false">110000</definedName>
    <definedName function="false" hidden="false" name="IQ_CQ" vbProcedure="false">5000</definedName>
    <definedName function="false" hidden="false" name="IQ_CY" vbProcedure="false">10000</definedName>
    <definedName function="false" hidden="false" name="IQ_DAILY" vbProcedure="false">500000</definedName>
    <definedName function="false" hidden="true" name="IQ_DNTM" vbProcedure="false">700000</definedName>
    <definedName function="false" hidden="false" name="IQ_FH" vbProcedure="false">100000</definedName>
    <definedName function="false" hidden="false" name="IQ_FQ" vbProcedure="false">500</definedName>
    <definedName function="false" hidden="true" name="IQ_FWD_CY" vbProcedure="false">10001</definedName>
    <definedName function="false" hidden="true" name="IQ_FWD_CY1" vbProcedure="false">10002</definedName>
    <definedName function="false" hidden="true" name="IQ_FWD_CY2" vbProcedure="false">10003</definedName>
    <definedName function="false" hidden="true" name="IQ_FWD_FY" vbProcedure="false">1001</definedName>
    <definedName function="false" hidden="true" name="IQ_FWD_FY1" vbProcedure="false">1002</definedName>
    <definedName function="false" hidden="true" name="IQ_FWD_FY2" vbProcedure="false">1003</definedName>
    <definedName function="false" hidden="true" name="IQ_FWD_Q" vbProcedure="false">501</definedName>
    <definedName function="false" hidden="true" name="IQ_FWD_Q1" vbProcedure="false">502</definedName>
    <definedName function="false" hidden="true" name="IQ_FWD_Q2" vbProcedure="false">503</definedName>
    <definedName function="false" hidden="false" name="IQ_FY" vbProcedure="false">1000</definedName>
    <definedName function="false" hidden="true" name="IQ_LATESTK" vbProcedure="false">1000</definedName>
    <definedName function="false" hidden="true" name="IQ_LATESTQ" vbProcedure="false">500</definedName>
    <definedName function="false" hidden="false" name="IQ_LTM" vbProcedure="false">2000</definedName>
    <definedName function="false" hidden="true" name="IQ_LTMMONTH" vbProcedure="false">120000</definedName>
    <definedName function="false" hidden="false" name="IQ_MONTH" vbProcedure="false">15000</definedName>
    <definedName function="false" hidden="true" name="IQ_MTD" vbProcedure="false">800000</definedName>
    <definedName function="false" hidden="true" name="IQ_NAMES_REVISION_DATE_" vbProcedure="false">45908.7388773148</definedName>
    <definedName function="false" hidden="false" name="IQ_NTM" vbProcedure="false">6000</definedName>
    <definedName function="false" hidden="true" name="IQ_QTD" vbProcedure="false">750000</definedName>
    <definedName function="false" hidden="true" name="IQ_TODAY" vbProcedure="false">0</definedName>
    <definedName function="false" hidden="false" name="IQ_WEEK" vbProcedure="false">50000</definedName>
    <definedName function="false" hidden="false" name="IQ_YTD" vbProcedure="false">3000</definedName>
    <definedName function="false" hidden="true" name="IQ_YTDMONTH" vbProcedure="false">130000</definedName>
    <definedName function="false" hidden="false" name="kcal_per_GJ" vbProcedure="false">Constants!$F$24</definedName>
    <definedName function="false" hidden="false" name="List_Depreciation_Method" vbProcedure="false">Constants!$E$65:$E$66</definedName>
    <definedName function="false" hidden="false" name="List_Disc_Timing" vbProcedure="false">Constants!$E$71:$E$72</definedName>
    <definedName function="false" hidden="false" name="List_Financing_Priority" vbProcedure="false">Constants!$E$51:$E$54</definedName>
    <definedName function="false" hidden="false" name="List_Method" vbProcedure="false">Constants!$E$68:$E$69</definedName>
    <definedName function="false" hidden="false" name="List_Module" vbProcedure="false">Constants!$E$73:$E$74</definedName>
    <definedName function="false" hidden="false" name="List_Repayment_Method" vbProcedure="false">Constants!$E$59:$E$60</definedName>
    <definedName function="false" hidden="false" name="Million" vbProcedure="false">Constants!$F$21</definedName>
    <definedName function="false" hidden="false" name="Months_in_year" vbProcedure="false">Constants!$F$34</definedName>
    <definedName function="false" hidden="false" name="Months_per_quarter" vbProcedure="false">Constants!$F$38</definedName>
    <definedName function="false" hidden="true" name="Pal_Workbook_GUID" vbProcedure="false">"5JFLH4XXABKPVBZIHXQPUT1D"</definedName>
    <definedName function="false" hidden="false" name="Pounds_per_tonne" vbProcedure="false">Constants!$F$23</definedName>
    <definedName function="false" hidden="false" name="Quarters_in_year" vbProcedure="false">Constants!$F$35</definedName>
    <definedName function="false" hidden="true" name="RiskAfterRecalcMacro" vbProcedure="false">""</definedName>
    <definedName function="false" hidden="true" name="RiskAfterSimMacro" vbProcedure="false">""</definedName>
    <definedName function="false" hidden="true" name="RiskBeforeRecalcMacro" vbProcedure="false">""</definedName>
    <definedName function="false" hidden="true" name="RiskBeforeSimMacro" vbProcedure="false">""</definedName>
    <definedName function="false" hidden="true" name="RiskCollectDistributionSamples" vbProcedure="false">2</definedName>
    <definedName function="false" hidden="true" name="RiskFixedSeed" vbProcedure="false">1</definedName>
    <definedName function="false" hidden="true" name="RiskHasSettings" vbProcedure="false">8</definedName>
    <definedName function="false" hidden="true" name="RiskIsStatistics" vbProcedure="false">FALSE()</definedName>
    <definedName function="false" hidden="true" name="RiskMinimizeOnStart" vbProcedure="false">FALSE()</definedName>
    <definedName function="false" hidden="true" name="RiskMonitorConvergence" vbProcedure="false">FALSE()</definedName>
    <definedName function="false" hidden="true" name="RiskMultipleCPUSupportEnabled" vbProcedure="false">FALSE()</definedName>
    <definedName function="false" hidden="true" name="RiskNumIterations" vbProcedure="false">10000</definedName>
    <definedName function="false" hidden="true" name="RiskNumSimulations" vbProcedure="false">1</definedName>
    <definedName function="false" hidden="true" name="RiskPauseOnError" vbProcedure="false">FALSE()</definedName>
    <definedName function="false" hidden="true" name="RiskRunAfterRecalcMacro" vbProcedure="false">FALSE()</definedName>
    <definedName function="false" hidden="true" name="RiskRunAfterSimMacro" vbProcedure="false">FALSE()</definedName>
    <definedName function="false" hidden="true" name="RiskRunBeforeRecalcMacro" vbProcedure="false">FALSE()</definedName>
    <definedName function="false" hidden="true" name="RiskRunBeforeSimMacro" vbProcedure="false">FALSE()</definedName>
    <definedName function="false" hidden="true" name="RiskSamplingType" vbProcedure="false">3</definedName>
    <definedName function="false" hidden="true" name="RiskStandardRecalc" vbProcedure="false">1</definedName>
    <definedName function="false" hidden="true" name="RiskSwapState" vbProcedure="false">FALSE()</definedName>
    <definedName function="false" hidden="true" name="RiskUpdateDisplay" vbProcedure="false">FALSE()</definedName>
    <definedName function="false" hidden="true" name="RiskUseDifferentSeedForEachSim" vbProcedure="false">FALSE()</definedName>
    <definedName function="false" hidden="true" name="RiskUseFixedSeed" vbProcedure="false">TRUE()</definedName>
    <definedName function="false" hidden="true" name="RiskUseMultipleCPUs" vbProcedure="false">FALSE()</definedName>
    <definedName function="false" hidden="false" name="Rounding_tolerance" vbProcedure="false">Constants!$F$19</definedName>
    <definedName function="false" hidden="false" name="Switch_Yes_No" vbProcedure="false">Constants!$E$45:$E$46</definedName>
    <definedName function="false" hidden="false" name="Thousand" vbProcedure="false">Constants!$F$20</definedName>
    <definedName function="false" hidden="false" name="Very_small_number" vbProcedure="false">Constants!$F$18</definedName>
    <definedName function="false" hidden="false" name="Weeks_in_year" vbProcedure="false">Constants!$F$33</definedName>
    <definedName function="false" hidden="false" name="Years_in_year" vbProcedure="false">Constants!$F$36</definedName>
    <definedName function="false" hidden="true" name="_AtRisk_SimSetting_AutomaticallyGenerateReports" vbProcedure="false">FALSE()</definedName>
    <definedName function="false" hidden="true" name="_AtRisk_SimSetting_AutomaticResultsDisplayMode" vbProcedure="false">0</definedName>
    <definedName function="false" hidden="true" name="_AtRisk_SimSetting_ConvergenceConfidenceLevel" vbProcedure="false">0.95</definedName>
    <definedName function="false" hidden="true" name="_AtRisk_SimSetting_ConvergencePercentileToTest" vbProcedure="false">0.9</definedName>
    <definedName function="false" hidden="true" name="_AtRisk_SimSetting_ConvergencePerformMeanTest" vbProcedure="false">TRUE()</definedName>
    <definedName function="false" hidden="true" name="_AtRisk_SimSetting_ConvergencePerformPercentileTest" vbProcedure="false">FALSE()</definedName>
    <definedName function="false" hidden="true" name="_AtRisk_SimSetting_ConvergencePerformStdDeviationTest" vbProcedure="false">FALSE()</definedName>
    <definedName function="false" hidden="true" name="_AtRisk_SimSetting_ConvergenceTestAllOutputs" vbProcedure="false">TRUE()</definedName>
    <definedName function="false" hidden="true" name="_AtRisk_SimSetting_ConvergenceTestingPeriod" vbProcedure="false">100</definedName>
    <definedName function="false" hidden="true" name="_AtRisk_SimSetting_ConvergenceTolerance" vbProcedure="false">0.03</definedName>
    <definedName function="false" hidden="true" name="_AtRisk_SimSetting_CorrelationEnabledState" vbProcedure="false">1</definedName>
    <definedName function="false" hidden="true" name="_AtRisk_SimSetting_GoalSeekTargetValue" vbProcedure="false">0</definedName>
    <definedName function="false" hidden="true" name="_AtRisk_SimSetting_LiveUpdate" vbProcedure="false">TRUE()</definedName>
    <definedName function="false" hidden="true" name="_AtRisk_SimSetting_LiveUpdatePeriod" vbProcedure="false">-1</definedName>
    <definedName function="false" hidden="true" name="_AtRisk_SimSetting_MacroMode" vbProcedure="false">0</definedName>
    <definedName function="false" hidden="true" name="_AtRisk_SimSetting_MacroRecalculationBehavior" vbProcedure="false">0</definedName>
    <definedName function="false" hidden="true" name="_AtRisk_SimSetting_MaxAutoIterations" vbProcedure="false">50000</definedName>
    <definedName function="false" hidden="true" name="_AtRisk_SimSetting_MultipleCPUCount" vbProcedure="false">-1</definedName>
    <definedName function="false" hidden="true" name="_AtRisk_SimSetting_MultipleCPUManualCount" vbProcedure="false">4</definedName>
    <definedName function="false" hidden="true" name="_AtRisk_SimSetting_MultipleCPUMode" vbProcedure="false">2</definedName>
    <definedName function="false" hidden="true" name="_AtRisk_SimSetting_MultipleCPUModeV8" vbProcedure="false">2</definedName>
    <definedName function="false" hidden="true" name="_AtRisk_SimSetting_RandomNumberGenerator" vbProcedure="false">0</definedName>
    <definedName function="false" hidden="true" name="_AtRisk_SimSetting_ReportOptionCustomItemCumulativeOverlay01" vbProcedure="false">0</definedName>
    <definedName function="false" hidden="true" name="_AtRisk_SimSetting_ReportOptionCustomItemCumulativeOverlay02" vbProcedure="false">0</definedName>
    <definedName function="false" hidden="true" name="_AtRisk_SimSetting_ReportOptionCustomItemCumulativeOverlay03" vbProcedure="false">0</definedName>
    <definedName function="false" hidden="true" name="_AtRisk_SimSetting_ReportOptionCustomItemCumulativeOverlay04" vbProcedure="false">0</definedName>
    <definedName function="false" hidden="true" name="_AtRisk_SimSetting_ReportOptionCustomItemCumulativeOverlay05" vbProcedure="false">0</definedName>
    <definedName function="false" hidden="true" name="_AtRisk_SimSetting_ReportOptionCustomItemCumulativeOverlay06" vbProcedure="false">0</definedName>
    <definedName function="false" hidden="true" name="_AtRisk_SimSetting_ReportOptionCustomItemDistributionFormat01" vbProcedure="false">1</definedName>
    <definedName function="false" hidden="true" name="_AtRisk_SimSetting_ReportOptionCustomItemDistributionFormat02" vbProcedure="false">1</definedName>
    <definedName function="false" hidden="true" name="_AtRisk_SimSetting_ReportOptionCustomItemDistributionFormat03" vbProcedure="false">4</definedName>
    <definedName function="false" hidden="true" name="_AtRisk_SimSetting_ReportOptionCustomItemDistributionFormat04" vbProcedure="false">1</definedName>
    <definedName function="false" hidden="true" name="_AtRisk_SimSetting_ReportOptionCustomItemDistributionFormat05" vbProcedure="false">1</definedName>
    <definedName function="false" hidden="true" name="_AtRisk_SimSetting_ReportOptionCustomItemDistributionFormat06" vbProcedure="false">1</definedName>
    <definedName function="false" hidden="true" name="_AtRisk_SimSetting_ReportOptionCustomItemGraphFormat01" vbProcedure="false">1</definedName>
    <definedName function="false" hidden="true" name="_AtRisk_SimSetting_ReportOptionCustomItemGraphFormat02" vbProcedure="false">1</definedName>
    <definedName function="false" hidden="true" name="_AtRisk_SimSetting_ReportOptionCustomItemGraphFormat03" vbProcedure="false">1</definedName>
    <definedName function="false" hidden="true" name="_AtRisk_SimSetting_ReportOptionCustomItemGraphFormat04" vbProcedure="false">1</definedName>
    <definedName function="false" hidden="true" name="_AtRisk_SimSetting_ReportOptionCustomItemGraphFormat05" vbProcedure="false">1</definedName>
    <definedName function="false" hidden="true" name="_AtRisk_SimSetting_ReportOptionCustomItemGraphFormat06" vbProcedure="false">1</definedName>
    <definedName function="false" hidden="true" name="_AtRisk_SimSetting_ReportOptionCustomItemItemIndex01" vbProcedure="false">0</definedName>
    <definedName function="false" hidden="true" name="_AtRisk_SimSetting_ReportOptionCustomItemItemIndex02" vbProcedure="false">1</definedName>
    <definedName function="false" hidden="true" name="_AtRisk_SimSetting_ReportOptionCustomItemItemIndex03" vbProcedure="false">2</definedName>
    <definedName function="false" hidden="true" name="_AtRisk_SimSetting_ReportOptionCustomItemItemIndex04" vbProcedure="false">3</definedName>
    <definedName function="false" hidden="true" name="_AtRisk_SimSetting_ReportOptionCustomItemItemIndex05" vbProcedure="false">4</definedName>
    <definedName function="false" hidden="true" name="_AtRisk_SimSetting_ReportOptionCustomItemItemIndex06" vbProcedure="false">5</definedName>
    <definedName function="false" hidden="true" name="_AtRisk_SimSetting_ReportOptionCustomItemItemSize01" vbProcedure="false">0</definedName>
    <definedName function="false" hidden="true" name="_AtRisk_SimSetting_ReportOptionCustomItemItemSize02" vbProcedure="false">0</definedName>
    <definedName function="false" hidden="true" name="_AtRisk_SimSetting_ReportOptionCustomItemItemSize03" vbProcedure="false">0</definedName>
    <definedName function="false" hidden="true" name="_AtRisk_SimSetting_ReportOptionCustomItemItemSize04" vbProcedure="false">0</definedName>
    <definedName function="false" hidden="true" name="_AtRisk_SimSetting_ReportOptionCustomItemItemSize05" vbProcedure="false">0</definedName>
    <definedName function="false" hidden="true" name="_AtRisk_SimSetting_ReportOptionCustomItemItemSize06" vbProcedure="false">0</definedName>
    <definedName function="false" hidden="true" name="_AtRisk_SimSetting_ReportOptionCustomItemItemType01" vbProcedure="false">1</definedName>
    <definedName function="false" hidden="true" name="_AtRisk_SimSetting_ReportOptionCustomItemItemType02" vbProcedure="false">5</definedName>
    <definedName function="false" hidden="true" name="_AtRisk_SimSetting_ReportOptionCustomItemItemType03" vbProcedure="false">1</definedName>
    <definedName function="false" hidden="true" name="_AtRisk_SimSetting_ReportOptionCustomItemItemType04" vbProcedure="false">3</definedName>
    <definedName function="false" hidden="true" name="_AtRisk_SimSetting_ReportOptionCustomItemItemType05" vbProcedure="false">2</definedName>
    <definedName function="false" hidden="true" name="_AtRisk_SimSetting_ReportOptionCustomItemItemType06" vbProcedure="false">4</definedName>
    <definedName function="false" hidden="true" name="_AtRisk_SimSetting_ReportOptionCustomItemLegendType01" vbProcedure="false">0</definedName>
    <definedName function="false" hidden="true" name="_AtRisk_SimSetting_ReportOptionCustomItemLegendType02" vbProcedure="false">0</definedName>
    <definedName function="false" hidden="true" name="_AtRisk_SimSetting_ReportOptionCustomItemLegendType03" vbProcedure="false">0</definedName>
    <definedName function="false" hidden="true" name="_AtRisk_SimSetting_ReportOptionCustomItemLegendType04" vbProcedure="false">0</definedName>
    <definedName function="false" hidden="true" name="_AtRisk_SimSetting_ReportOptionCustomItemLegendType05" vbProcedure="false">0</definedName>
    <definedName function="false" hidden="true" name="_AtRisk_SimSetting_ReportOptionCustomItemLegendType06" vbProcedure="false">0</definedName>
    <definedName function="false" hidden="true" name="_AtRisk_SimSetting_ReportOptionCustomItemsCount" vbProcedure="false">6</definedName>
    <definedName function="false" hidden="true" name="_AtRisk_SimSetting_ReportOptionCustomItemSensitivityFormat01" vbProcedure="false">1</definedName>
    <definedName function="false" hidden="true" name="_AtRisk_SimSetting_ReportOptionCustomItemSensitivityFormat02" vbProcedure="false">1</definedName>
    <definedName function="false" hidden="true" name="_AtRisk_SimSetting_ReportOptionCustomItemSensitivityFormat03" vbProcedure="false">1</definedName>
    <definedName function="false" hidden="true" name="_AtRisk_SimSetting_ReportOptionCustomItemSensitivityFormat04" vbProcedure="false">1</definedName>
    <definedName function="false" hidden="true" name="_AtRisk_SimSetting_ReportOptionCustomItemSensitivityFormat05" vbProcedure="false">1</definedName>
    <definedName function="false" hidden="true" name="_AtRisk_SimSetting_ReportOptionCustomItemSensitivityFormat06" vbProcedure="false">1</definedName>
    <definedName function="false" hidden="true" name="_AtRisk_SimSetting_ReportOptionCustomItemSummaryGraphType01" vbProcedure="false">0</definedName>
    <definedName function="false" hidden="true" name="_AtRisk_SimSetting_ReportOptionCustomItemSummaryGraphType02" vbProcedure="false">0</definedName>
    <definedName function="false" hidden="true" name="_AtRisk_SimSetting_ReportOptionCustomItemSummaryGraphType03" vbProcedure="false">0</definedName>
    <definedName function="false" hidden="true" name="_AtRisk_SimSetting_ReportOptionCustomItemSummaryGraphType04" vbProcedure="false">0</definedName>
    <definedName function="false" hidden="true" name="_AtRisk_SimSetting_ReportOptionCustomItemSummaryGraphType05" vbProcedure="false">0</definedName>
    <definedName function="false" hidden="true" name="_AtRisk_SimSetting_ReportOptionCustomItemSummaryGraphType06" vbProcedure="false">0</definedName>
    <definedName function="false" hidden="true" name="_AtRisk_SimSetting_ReportOptionDataMode" vbProcedure="false">1</definedName>
    <definedName function="false" hidden="true" name="_AtRisk_SimSetting_ReportOptionReportMultiSimType" vbProcedure="false">1</definedName>
    <definedName function="false" hidden="true" name="_AtRisk_SimSetting_ReportOptionReportPlacement" vbProcedure="false">1</definedName>
    <definedName function="false" hidden="true" name="_AtRisk_SimSetting_ReportOptionReportSelection" vbProcedure="false">256</definedName>
    <definedName function="false" hidden="true" name="_AtRisk_SimSetting_ReportOptionReportsFileType" vbProcedure="false">1</definedName>
    <definedName function="false" hidden="true" name="_AtRisk_SimSetting_ReportOptionReportStyle" vbProcedure="false">2</definedName>
    <definedName function="false" hidden="true" name="_AtRisk_SimSetting_ReportOptionSelectiveQR" vbProcedure="false">FALSE()</definedName>
    <definedName function="false" hidden="true" name="_AtRisk_SimSetting_ReportsList" vbProcedure="false">256</definedName>
    <definedName function="false" hidden="true" name="_AtRisk_SimSetting_ShowSimulationProgressWindow" vbProcedure="false">TRUE()</definedName>
    <definedName function="false" hidden="true" name="_AtRisk_SimSetting_SimName001" vbProcedure="false">"Base"</definedName>
    <definedName function="false" hidden="true" name="_AtRisk_SimSetting_SimName002" vbProcedure="false">"Expansion"</definedName>
    <definedName function="false" hidden="true" name="_AtRisk_SimSetting_SimNameCount" vbProcedure="false">0</definedName>
    <definedName function="false" hidden="true" name="_AtRisk_SimSetting_SmartSensitivityAnalysisEnabled" vbProcedure="false">TRUE()</definedName>
    <definedName function="false" hidden="true" name="_AtRisk_SimSetting_StatisticFunctionUpdating" vbProcedure="false">1</definedName>
    <definedName function="false" hidden="true" name="_AtRisk_SimSetting_StdRecalcActiveSimulationNumber" vbProcedure="false">1</definedName>
    <definedName function="false" hidden="true" name="_AtRisk_SimSetting_StdRecalcBehavior" vbProcedure="false">0</definedName>
    <definedName function="false" hidden="true" name="_AtRisk_SimSetting_StdRecalcWithoutRiskStatic" vbProcedure="false">3</definedName>
    <definedName function="false" hidden="true" name="_AtRisk_SimSetting_StdRecalcWithoutRiskStaticPercentile" vbProcedure="false">0.5</definedName>
  </definedNames>
  <calcPr iterateCount="100" refMode="A1" iterate="tru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<sst xmlns="http://schemas.openxmlformats.org/spreadsheetml/2006/main" count="955" uniqueCount="695">
  <si>
    <t xml:space="preserve">Key Assumptions</t>
  </si>
  <si>
    <t xml:space="preserve">Discount rate</t>
  </si>
  <si>
    <t xml:space="preserve">%</t>
  </si>
  <si>
    <t xml:space="preserve">Copper price multiplier</t>
  </si>
  <si>
    <t xml:space="preserve">x</t>
  </si>
  <si>
    <t xml:space="preserve">Development CAPEX overrun</t>
  </si>
  <si>
    <t xml:space="preserve">Ore Grade Adjustment</t>
  </si>
  <si>
    <t xml:space="preserve">Investment Summary</t>
  </si>
  <si>
    <t xml:space="preserve">Key Results</t>
  </si>
  <si>
    <t xml:space="preserve">Pre-tax NPV</t>
  </si>
  <si>
    <t xml:space="preserve">Post-tax NPV (US$'M), base rate</t>
  </si>
  <si>
    <t xml:space="preserve">US$'M</t>
  </si>
  <si>
    <t xml:space="preserve">Selected discount rate</t>
  </si>
  <si>
    <t xml:space="preserve">Pre-tax IRR</t>
  </si>
  <si>
    <t xml:space="preserve">IRR (indicative)</t>
  </si>
  <si>
    <t xml:space="preserve">Undiscounted payback (yrs from start)</t>
  </si>
  <si>
    <t xml:space="preserve">yrs</t>
  </si>
  <si>
    <t xml:space="preserve">Life of mine (yrs)</t>
  </si>
  <si>
    <t xml:space="preserve">Report payback (yrs)</t>
  </si>
  <si>
    <t xml:space="preserve">Total metal recovered</t>
  </si>
  <si>
    <t xml:space="preserve">First production (period #)</t>
  </si>
  <si>
    <t xml:space="preserve">period</t>
  </si>
  <si>
    <t xml:space="preserve">Primary Price Multiplier</t>
  </si>
  <si>
    <t xml:space="preserve">Report pre-tax NPV</t>
  </si>
  <si>
    <t xml:space="preserve">Variance (pre-tax): model vs report</t>
  </si>
  <si>
    <t xml:space="preserve">Report post-tax NPV (input)</t>
  </si>
  <si>
    <t xml:space="preserve">Report post-tax net present value at an 8% discount rate (Table 1-6 / Item 22, p.41). The reconciliation row compares the model's computed value with this figure.</t>
  </si>
  <si>
    <t xml:space="preserve">Variance: model vs report</t>
  </si>
  <si>
    <t xml:space="preserve">Reconciliation is anchored to the report's net present value at the 8% reference rate, where the model is within 1%. At the report's 10% reference rate the model is marginally higher than the report (about 1%), a small difference in the timing of the discounted cash flows that widens slightly at the higher rate.</t>
  </si>
  <si>
    <t xml:space="preserve">AISC (net of by-product credits)</t>
  </si>
  <si>
    <t xml:space="preserve">All-in sustaining cost per payable pound of copper = (operating costs + treatment and refining charges + concentrate freight + the 1.5% contractual royalty + sustaining capital + capitalised deferred stripping + closure cost, less gold and molybdenum by-product revenue) divided by payable copper pounds. Capitalised deferred stripping is included as a sustaining-type mining cost. The provincial mining royalty is excluded because the report's economic analysis deems it a profit-based income tax (Item 22, footnote 3, p.63), not a sustaining cost. The technical report states an all-in sustaining cost of US$1.74/lb (p.39).</t>
  </si>
  <si>
    <t xml:space="preserve">AISC (USD equivalent)</t>
  </si>
  <si>
    <t xml:space="preserve">All-in sustaining cost converted to US dollars per pound at the currency exchange rate.</t>
  </si>
  <si>
    <t xml:space="preserve">C1 cash cost (net of by-product credits)</t>
  </si>
  <si>
    <t xml:space="preserve">C1 cash cost per payable pound of copper = (operating costs + treatment and refining charges + concentrate freight, less gold and molybdenum by-product revenue) divided by payable copper pounds; excludes royalties and sustaining capital. The technical report states a C1 cash cost of US$1.39/lb (p.39).</t>
  </si>
  <si>
    <t xml:space="preserve">C1 cash cost (USD equivalent)</t>
  </si>
  <si>
    <t xml:space="preserve">C1 cash cost converted to US dollars per pound at the currency exchange rate.</t>
  </si>
  <si>
    <t xml:space="preserve">Sensitivity Analysis</t>
  </si>
  <si>
    <t xml:space="preserve">Discount Rate</t>
  </si>
  <si>
    <t xml:space="preserve">Copper Price Adjustment</t>
  </si>
  <si>
    <t xml:space="preserve">Reconciliation vs Technical Report</t>
  </si>
  <si>
    <t xml:space="preserve">Metric</t>
  </si>
  <si>
    <t xml:space="preserve">Model</t>
  </si>
  <si>
    <t xml:space="preserve">Report (input)</t>
  </si>
  <si>
    <t xml:space="preserve">Variance</t>
  </si>
  <si>
    <t xml:space="preserve">Post-tax NPV</t>
  </si>
  <si>
    <t xml:space="preserve">AISC (reporting ccy/lb)</t>
  </si>
  <si>
    <t xml:space="preserve">In the Report (input) column, enter the report's IRR and AISC; the report NPV is reused from the post-tax NPV input above. Variance gate &lt;1% on NPV.</t>
  </si>
  <si>
    <t xml:space="preserve">MAJOR MODEL ASSUMPTIONS - judgment calls not sourced directly from the report</t>
  </si>
  <si>
    <t xml:space="preserve">Only the judgment calls not tied directly to a footnoted report source are listed; for each, the approach, the reason, the effect on the model's divergence from the report NPV, and where to view the calculation. Where the model reproduces a report figure that the report does not itself build up, a first-principles alternative is provided as a one-click selector so its effect on NPV can be seen. Mining and general/administration costs are taken at the report's published per-period granularity (the mining unit cost escalates over the mine life), so the pre-tax cash-flow timing ties as well as the post-tax. Current tie: post-tax NPV 4,723.5 vs report 4,691.4 (+0.68%, in gate); pre-tax NPV 7,377.2 vs 7,362.4 (+0.20%, in gate); IRR 18.5% vs 18.4% (in gate); AISC US$1.76/lb vs US$1.74 (+1%, capitalised deferred stripping included as a sustaining-type cost); C1 US$1.40/lb vs US$1.39.</t>
  </si>
  <si>
    <t xml:space="preserve">#</t>
  </si>
  <si>
    <t xml:space="preserve">Assumption</t>
  </si>
  <si>
    <t xml:space="preserve">Model treatment</t>
  </si>
  <si>
    <t xml:space="preserve">Why</t>
  </si>
  <si>
    <t xml:space="preserve">Effect on divergence from report NPV</t>
  </si>
  <si>
    <t xml:space="preserve">Where to view (tab - cells)</t>
  </si>
  <si>
    <t xml:space="preserve">1</t>
  </si>
  <si>
    <t xml:space="preserve">Tax depreciation - basis A (report-implied) with first-principles basis C</t>
  </si>
  <si>
    <t xml:space="preserve">The applied basis A reproduces the depreciation implied by the report (its earnings before tax less its stated taxable income). A selectable basis C builds depreciation from first principles, indexing the statutory asset lives for inflation at 2.5% (long-term US inflation, Kroll). Basis A re-flexes with capital, so it sensitizes.</t>
  </si>
  <si>
    <t xml:space="preserve">The report states the tax-depreciation schedules were provided by the operator and are not published (Item 22.2.6); basis A reproduces the resulting taxable income, basis C is an independent build. Argentine income tax indexes the depreciable base for inflation (Income Tax Law Art. 93), lifting depreciation above nominal capital cost.</t>
  </si>
  <si>
    <t xml:space="preserve">Largest single lever. Basis A ties (+0.68%); switching to basis C moves post-tax NPV to -1.09% - a 1.8% swing. Report-implied depreciation is 127% of nominal capital; the first-principles build, 122%.</t>
  </si>
  <si>
    <t xml:space="preserve">Notional Depreciation tab: basis selector F14; basis A rows 16-22; basis C roll-forward rows 47-62. Feeds Cash Flow - Base r369.</t>
  </si>
  <si>
    <t xml:space="preserve">2</t>
  </si>
  <si>
    <t xml:space="preserve">Provincial mining royalty deemed a profit-based income tax</t>
  </si>
  <si>
    <t xml:space="preserve">The Salta 3% provincial royalty is shown in the taxation line, not as a revenue royalty. It is the statutory 3% applied to pit-head value - the net smelter return less concentrate transport, general and administration and process operating cost. Only the 1.5% contractual royalty sits in the royalty stack.</t>
  </si>
  <si>
    <t xml:space="preserve">The report's economic analysis deems the provincial royalty a profit-based income tax and defines the pit-head base net of those costs (Item 22, footnote 3, p.63); the report's tax line is payable in nil or negative-income years, so it is modeled on pit-head value rather than on profit.</t>
  </si>
  <si>
    <t xml:space="preserve">Applied as the statutory 3% on the report-defined base (rather than a rate fitted to the life-of-mine total), the royalty flexes correctly with costs and reproduces the report's year-by-year provincial charge closely. Moving it to the taxation line keeps the 1.5% NSR royalty alone in the royalty stack; without it the post-tax tie would be circular.</t>
  </si>
  <si>
    <t xml:space="preserve">Tax tab r25 (provincial), r24 (corporate income tax), r26 (total); rate at Assumptions r176; royalty stack r200 (1.5% only).</t>
  </si>
  <si>
    <t xml:space="preserve">3</t>
  </si>
  <si>
    <t xml:space="preserve">Concentrate marketing terms (unitemized)</t>
  </si>
  <si>
    <t xml:space="preserve">A per-tonne charge on copper concentrate (US$13.13/dmt) for marketing terms beyond itemized treatment, refining and freight, with a selectable itemized-only basis (zero).</t>
  </si>
  <si>
    <t xml:space="preserve">The report's metal-cost line exceeds the itemized charges by an amount the report does not break out; it is modeled as a concentrate-tonnes-driven charge (so it sensitizes) rather than a flat per-year figure, and set to match the report metal-cost line at base.</t>
  </si>
  <si>
    <t xml:space="preserve">Report basis ties (+0.68%); itemized-only raises post-tax NPV to +2.09% - a 1.4% swing (the report's metal costs carry the unexplained ~US$373M).</t>
  </si>
  <si>
    <t xml:space="preserve">Concentrate Logistics tab: basis F28, rate F29, line r31. Feeds Cash Flow - Base r158.</t>
  </si>
  <si>
    <t xml:space="preserve">4</t>
  </si>
  <si>
    <t xml:space="preserve">Bank transaction tax treatment</t>
  </si>
  <si>
    <t xml:space="preserve">A deductible operating charge at a rate on gross revenue (default), with a selectable basis that treats it as creditable against corporate income tax (net-nil).</t>
  </si>
  <si>
    <t xml:space="preserve">The report carries the bank tax as a cost; under the incentive regime it is 100% creditable against corporate income tax (p.404). The default reproduces the report; the alternate reflects the regime.</t>
  </si>
  <si>
    <t xml:space="preserve">Default ties (+0.68%); the creditable basis raises post-tax NPV to +1.29% - a 0.6% swing.</t>
  </si>
  <si>
    <t xml:space="preserve">Tax tab selector F28; rate at Assumptions F221; line Cash Flow - Base r275.</t>
  </si>
  <si>
    <t xml:space="preserve">5</t>
  </si>
  <si>
    <t xml:space="preserve">Mid-year discounting convention</t>
  </si>
  <si>
    <t xml:space="preserve">Project cash flows are discounted on a mid-year convention (each period discounted at its midpoint).</t>
  </si>
  <si>
    <t xml:space="preserve">Mid-year discounting reproduces the report's two stated net-present-value reference points (8% and 10%) on both a pre-tax and a post-tax basis; a year-end convention does not.</t>
  </si>
  <si>
    <t xml:space="preserve">A timing convention, not a value assumption; it is the basis on which the model reconciles to the report's stated discounted values.</t>
  </si>
  <si>
    <t xml:space="preserve">Assumptions discounting controls rows 46-47; Cash Flow - Base discount factor r398.</t>
  </si>
  <si>
    <t xml:space="preserve">6</t>
  </si>
  <si>
    <t xml:space="preserve">Sustaining capital - report total with a first-principles fleet-schedule alternative</t>
  </si>
  <si>
    <t xml:space="preserve">Sustaining capital applies the published annual total (mining equipment plus a 4.5%-of-process-operating-cost general allowance). A selectable first-principles basis rebuilds mining equipment sustaining from the published annual fleet schedule - new and replacement (Table 21-15) plus component change-outs (Table 21-16) - net of the Year-5 fleet already capitalised in development capital.</t>
  </si>
  <si>
    <t xml:space="preserve">The report carries a single sustaining total in its cash flow (Table 22-2) without building it up there; the detailed fleet schedule (Item 21.4, Tables 21-15 and 21-16) is the lowest published granularity. Those published provisions, net of the development overlap, total US$2,560.8M and exceed the US$2,404.6M the report carried into its cash flow by about US$156M, a difference the report does not itemise.</t>
  </si>
  <si>
    <t xml:space="preserve">Report basis ties (+0.68%); the first-principles fleet schedule moves post-tax NPV to +0.03% - a 0.66% swing - carrying the unreconciled ~US$156M of published equipment provisions (partly offset by additional tax depreciation).</t>
  </si>
  <si>
    <t xml:space="preserve">Sustaining Capital tab: basis F14; report total r20; first-principles mining schedule r24; general allowance r18; selected total r28. Feeds Cash Flow - Base r291.</t>
  </si>
  <si>
    <t xml:space="preserve">7</t>
  </si>
  <si>
    <t xml:space="preserve">Working-capital days (a stated assumption)</t>
  </si>
  <si>
    <t xml:space="preserve">Working capital is modeled on a days basis: 60 debtor days, 30 inventory days and 30 creditor days, applied to the relevant revenue and cost lines, with nil opening balances.</t>
  </si>
  <si>
    <t xml:space="preserve">The report does not disclose offtake or working-capital terms, so the days are a stated assumption set to a reasonable concentrate-offtake and inventory profile.</t>
  </si>
  <si>
    <t xml:space="preserve">Net working capital is broadly nil over the life of mine (the production-ramp build reverses on closure), so the effect on net present value is small and is a matter of timing.</t>
  </si>
  <si>
    <t xml:space="preserve">Assumptions working-capital days rows 25-27; Cash Flow - Base working-capital block rows 301-346 (net change in working capital r346).</t>
  </si>
  <si>
    <t xml:space="preserve">Net divergence</t>
  </si>
  <si>
    <t xml:space="preserve">Post-tax NPV +0.68% and pre-tax NPV +0.20%, both in gate. Mining and general/administration costs are taken at the report's published per-period granularity (the mining unit cost escalates as the pit deepens), so the pre-tax cash-flow timing ties; the small remaining divergence is favorable revenue and working-capital timing, not a cost assumption. The largest discretionary lever is the depreciation basis (item 1, ~1.8% of NPV); the concentrate marketing terms (item 3, ~1.4%), the sustaining-capital basis (item 6, ~0.7%) and the bank-tax treatment (item 4, ~0.6%) are next, each with a selectable first-principles alternative so its sensitivity is visible.</t>
  </si>
  <si>
    <t xml:space="preserve">Period label:</t>
  </si>
  <si>
    <t xml:space="preserve">Model Year:</t>
  </si>
  <si>
    <t xml:space="preserve">Line Item</t>
  </si>
  <si>
    <t xml:space="preserve">Amount</t>
  </si>
  <si>
    <t xml:space="preserve">Unit</t>
  </si>
  <si>
    <t xml:space="preserve">Comment/Source/Named Range</t>
  </si>
  <si>
    <t xml:space="preserve">Sum/Max/Av.</t>
  </si>
  <si>
    <t xml:space="preserve">Information</t>
  </si>
  <si>
    <t xml:space="preserve">Model Information</t>
  </si>
  <si>
    <t xml:space="preserve">Model details</t>
  </si>
  <si>
    <t xml:space="preserve">Model Name</t>
  </si>
  <si>
    <t xml:space="preserve">Taca Taca - Stage 1 (40 Mtpa)</t>
  </si>
  <si>
    <t xml:space="preserve">text</t>
  </si>
  <si>
    <t xml:space="preserve">Valuation Assumptions</t>
  </si>
  <si>
    <t xml:space="preserve">Working Capital</t>
  </si>
  <si>
    <t xml:space="preserve">Working capital cycle</t>
  </si>
  <si>
    <t xml:space="preserve">Working capital basis: days (debtors / inventory / creditors)</t>
  </si>
  <si>
    <t xml:space="preserve">Report/Template</t>
  </si>
  <si>
    <t xml:space="preserve">Working capital is modeled on a days basis (debtor, inventory and creditor days below); the report does not disclose concentrate offtake terms.</t>
  </si>
  <si>
    <t xml:space="preserve">Debtor days</t>
  </si>
  <si>
    <t xml:space="preserve">days</t>
  </si>
  <si>
    <t xml:space="preserve">Trade-debtor days: 60-day provisional-payment terms for concentrate offtake (a stated assumption; the report does not disclose payment terms). Drives the receivables build.</t>
  </si>
  <si>
    <t xml:space="preserve">Inventory</t>
  </si>
  <si>
    <t xml:space="preserve">Inventory days. Concentrate and consumables holding period; a stated assumption, as the report does not disclose working-capital terms.</t>
  </si>
  <si>
    <t xml:space="preserve">Creditor days</t>
  </si>
  <si>
    <t xml:space="preserve">Trade-creditor days. Supplier payment period; a stated assumption, as the report does not disclose working-capital terms.</t>
  </si>
  <si>
    <t xml:space="preserve">Trade Debtors Account</t>
  </si>
  <si>
    <t xml:space="preserve">Opening working-capital balance taken as nil at the start of the project.</t>
  </si>
  <si>
    <t xml:space="preserve">Trade Creditors Account</t>
  </si>
  <si>
    <t xml:space="preserve">Net working capital movement (Report input) [outflow +]</t>
  </si>
  <si>
    <t xml:space="preserve">Reserved input row: holds the annual report-published working-capital movement series when the working-capital method toggle is set to Report; blank otherwise.</t>
  </si>
  <si>
    <t xml:space="preserve">Taxation</t>
  </si>
  <si>
    <t xml:space="preserve">Project Taxation</t>
  </si>
  <si>
    <t xml:space="preserve">Corporate income tax: see Tax module</t>
  </si>
  <si>
    <t xml:space="preserve">Corporate income tax is computed on the Tax module tab (25% rate, indefinite loss carry-forward) and fed to the cash flow.</t>
  </si>
  <si>
    <t xml:space="preserve">Project tax rate</t>
  </si>
  <si>
    <t xml:space="preserve">Corporate income tax 25% under the Argentine large-investment incentive regime (RIGI), versus the 35% statutory rate, with 30-year fiscal stability (Item 22.1.2). Tax losses carry forward indefinitely.</t>
  </si>
  <si>
    <t xml:space="preserve">Project taxation (Report input)</t>
  </si>
  <si>
    <t xml:space="preserve">Reserved input row: holds the annual report-published taxation series when the taxation method toggle is set to Report; blank otherwise.</t>
  </si>
  <si>
    <t xml:space="preserve">FCFF Discount Rate</t>
  </si>
  <si>
    <t xml:space="preserve">Discount Factor</t>
  </si>
  <si>
    <t xml:space="preserve">Discount timing</t>
  </si>
  <si>
    <t xml:space="preserve">Mid-year</t>
  </si>
  <si>
    <t xml:space="preserve">Mid-year/Year-end</t>
  </si>
  <si>
    <t xml:space="preserve">Toggle. 'Mid-year' discounts at period-0.5; 'Year-end' at period-1.0.</t>
  </si>
  <si>
    <t xml:space="preserve">Discount period origin offset</t>
  </si>
  <si>
    <t xml:space="preserve">periods</t>
  </si>
  <si>
    <t xml:space="preserve">Discount period origin offset. Discounting runs from the first model period; no additional origin offset is applied.</t>
  </si>
  <si>
    <t xml:space="preserve">Construction periods (N)</t>
  </si>
  <si>
    <t xml:space="preserve">Four annual pre-production periods (the mine pre-strip) precede first production; the year labels count back from the first production year (Year 1), so the pre-strip periods are shown as Years -4 to -1 (mine pre-strip schedule, Item 21.2.2 / Item 22).</t>
  </si>
  <si>
    <t xml:space="preserve">Capital Expenditures</t>
  </si>
  <si>
    <t xml:space="preserve">Development CAPEX</t>
  </si>
  <si>
    <t xml:space="preserve">Development CAPEX breakdown</t>
  </si>
  <si>
    <t xml:space="preserve">Year</t>
  </si>
  <si>
    <t xml:space="preserve">Mine Equipment</t>
  </si>
  <si>
    <t xml:space="preserve">Mining mobile equipment and fleet replacements, phased over the development period (Table 21-6 / Table 21-7, p.373-374).</t>
  </si>
  <si>
    <t xml:space="preserve">Mine Infrastructure</t>
  </si>
  <si>
    <t xml:space="preserve">Mine establishment, facilities, general and electrical infrastructure (Table 21-7, p.374).</t>
  </si>
  <si>
    <t xml:space="preserve">Mine Pre-strip (capitalised)</t>
  </si>
  <si>
    <t xml:space="preserve">Capitalised pre-production stripping of ore and waste over the four-year pre-strip period (Table 21-7, p.374).</t>
  </si>
  <si>
    <t xml:space="preserve">Processing Plant</t>
  </si>
  <si>
    <t xml:space="preserve">Process plant capital (Table 21-8, p.374), phased pro-rata to the development capital schedule.</t>
  </si>
  <si>
    <t xml:space="preserve">Water, utilities and services</t>
  </si>
  <si>
    <t xml:space="preserve">Water supply, utilities and site services infrastructure (Table 21-10, p.375), phased pro-rata to the development capital schedule.</t>
  </si>
  <si>
    <t xml:space="preserve">Power supply</t>
  </si>
  <si>
    <t xml:space="preserve">Power supply infrastructure including the 345 kV overhead line and switchyard (Table 21-10, p.375), phased pro-rata to the development capital schedule.</t>
  </si>
  <si>
    <t xml:space="preserve">Other infrastructure (including rail)</t>
  </si>
  <si>
    <t xml:space="preserve">General infrastructure, roads, buildings, village and rail (Table 21-9 / Table 21-10, p.375), phased pro-rata to the development capital schedule.</t>
  </si>
  <si>
    <t xml:space="preserve">Owners' team and indirect costs</t>
  </si>
  <si>
    <t xml:space="preserve">Owners' costs, engineering, procurement and construction management and other indirects (Table 21-11 / Table 21-12, p.376), phased pro-rata to the development capital schedule.</t>
  </si>
  <si>
    <t xml:space="preserve">Deferred stripping (capitalised)</t>
  </si>
  <si>
    <t xml:space="preserve">Capitalised deferred stripping over the operating life (Table 1-5, p.38; Item 22).</t>
  </si>
  <si>
    <t xml:space="preserve">Closure cost (capitalised)</t>
  </si>
  <si>
    <t xml:space="preserve">Mine closure and rehabilitation cost, capitalised in the final period (Table 1-5, p.38).</t>
  </si>
  <si>
    <t xml:space="preserve">Total</t>
  </si>
  <si>
    <t xml:space="preserve">First Year Capex Remaining</t>
  </si>
  <si>
    <t xml:space="preserve">Model control governing the phasing of the first year of development capital.</t>
  </si>
  <si>
    <t xml:space="preserve">Development capital overrun, set from the Dashboard overrun lever; no overrun is applied (the lever is zero).</t>
  </si>
  <si>
    <t xml:space="preserve">Sustaining CAPEX</t>
  </si>
  <si>
    <t xml:space="preserve">Maintenance CAPEX</t>
  </si>
  <si>
    <t xml:space="preserve">Sustaining capital</t>
  </si>
  <si>
    <t xml:space="preserve">Sustaining capital is built up in the Sustaining Capital schedule: a 4.5% general allowance on process operating cost (Item 21.4) plus mining equipment provisions (Tables 21-15 / 21-16). A first-principles basis built from the published fleet schedule is selectable there.</t>
  </si>
  <si>
    <t xml:space="preserve">Physicals</t>
  </si>
  <si>
    <t xml:space="preserve">Mining</t>
  </si>
  <si>
    <t xml:space="preserve">Opening reserves</t>
  </si>
  <si>
    <t xml:space="preserve">kt</t>
  </si>
  <si>
    <t xml:space="preserve">Opening reserves = life-of-mine plant feed of 1,990 Mt (Table 22-7/8 total plant feed).</t>
  </si>
  <si>
    <t xml:space="preserve">Mining schedule</t>
  </si>
  <si>
    <t xml:space="preserve">Operations year</t>
  </si>
  <si>
    <t xml:space="preserve">Waste mining</t>
  </si>
  <si>
    <t xml:space="preserve">Table 22-7/8 Waste mined to dump (p.412)</t>
  </si>
  <si>
    <t xml:space="preserve">Ore processed</t>
  </si>
  <si>
    <t xml:space="preserve">Ore processed (plant feed), Table 22-7/8 (p.412). The tonnes physically mined - direct to plant plus to stockpile, with later stockpile reclaim - differ from ore processed and are shown on row 103 (ore mined).</t>
  </si>
  <si>
    <t xml:space="preserve">Copper plant-feed grade (Base)</t>
  </si>
  <si>
    <t xml:space="preserve">Table 22-7/8 Total plant feed %Cu (/100 -&gt; fraction) (p.412)</t>
  </si>
  <si>
    <t xml:space="preserve">Copper plant-feed grade (Sensitized)</t>
  </si>
  <si>
    <t xml:space="preserve">Sensitised copper grade = base grade (row 99) adjusted by the Dashboard ore-grade lever (cell F100); the lever is zero, so the sensitised grade equals the base grade.</t>
  </si>
  <si>
    <t xml:space="preserve">Gold plant-feed grade (Base)</t>
  </si>
  <si>
    <t xml:space="preserve">g/t</t>
  </si>
  <si>
    <t xml:space="preserve">Gold ore grade per period, derived from the report's published contained gold divided by plant feed (Table 22-7/8 in-situ gold and plant feed, p.412). Contained gold is the finest level published; the report's two-decimal grade column is too coarse for a grade near 0.1 g/t, so recovered gold is reconciled to the report by deriving the grade from contained gold rather than from the rounded grade.</t>
  </si>
  <si>
    <t xml:space="preserve">Gold plant-feed grade (Sensitized)</t>
  </si>
  <si>
    <t xml:space="preserve">Sensitised gold grade = base grade (row 101) adjusted by the Dashboard ore-grade lever (cell F102); the lever is zero, so the sensitised grade equals the base grade.</t>
  </si>
  <si>
    <t xml:space="preserve">Ore mined</t>
  </si>
  <si>
    <t xml:space="preserve">Ore mined each period (direct to plant plus to stockpile), Table 22-7/8 (p.412). The tonnes physically mined lead plant feed because ore is mined during pre-production and stockpiled, then reclaimed and processed later; the difference accumulates in the ore stockpile (Cash Flow rows 56-59).</t>
  </si>
  <si>
    <t xml:space="preserve">Reserves check</t>
  </si>
  <si>
    <t xml:space="preserve">check</t>
  </si>
  <si>
    <t xml:space="preserve">Processing</t>
  </si>
  <si>
    <t xml:space="preserve">Processing capacity and recovery</t>
  </si>
  <si>
    <t xml:space="preserve">Plant capacity</t>
  </si>
  <si>
    <t xml:space="preserve">ktpa</t>
  </si>
  <si>
    <t xml:space="preserve">Plant capacity (ktpa) (p.403)</t>
  </si>
  <si>
    <t xml:space="preserve">Copper Recovery</t>
  </si>
  <si>
    <t xml:space="preserve">Table 22-7/8 Adjusted copper recovery (p.412)</t>
  </si>
  <si>
    <t xml:space="preserve">Gold Recovery</t>
  </si>
  <si>
    <t xml:space="preserve">Table 22-7/8 Adjusted gold recovery (p.412)</t>
  </si>
  <si>
    <t xml:space="preserve">Copper Concentrate Grade</t>
  </si>
  <si>
    <t xml:space="preserve">% dmt</t>
  </si>
  <si>
    <t xml:space="preserve">Table 22-7/8 Cu concentrate grade (p.412)</t>
  </si>
  <si>
    <t xml:space="preserve">Moisture Content</t>
  </si>
  <si>
    <t xml:space="preserve">% of wmt</t>
  </si>
  <si>
    <t xml:space="preserve">Cu concentrate moisture (p.412)</t>
  </si>
  <si>
    <t xml:space="preserve">Copper Payability</t>
  </si>
  <si>
    <t xml:space="preserve">% of recovered copper</t>
  </si>
  <si>
    <t xml:space="preserve">Copper payability (p.405)</t>
  </si>
  <si>
    <t xml:space="preserve">Gold Payability</t>
  </si>
  <si>
    <t xml:space="preserve">% of recovered gold</t>
  </si>
  <si>
    <t xml:space="preserve">Gold payability (p.405)</t>
  </si>
  <si>
    <t xml:space="preserve">Processing schedule</t>
  </si>
  <si>
    <t xml:space="preserve">Plant utilisation</t>
  </si>
  <si>
    <t xml:space="preserve">Plant utilisation (= feed/capacity) (p.403)</t>
  </si>
  <si>
    <t xml:space="preserve">Revenue</t>
  </si>
  <si>
    <t xml:space="preserve">Macroeconomics</t>
  </si>
  <si>
    <t xml:space="preserve">Copper</t>
  </si>
  <si>
    <t xml:space="preserve">Forecast selection</t>
  </si>
  <si>
    <t xml:space="preserve">Base Case</t>
  </si>
  <si>
    <t xml:space="preserve">Price forecast selection. A single price scenario is used; the low, base and high cases are set equal.</t>
  </si>
  <si>
    <t xml:space="preserve">EOP</t>
  </si>
  <si>
    <t xml:space="preserve">date</t>
  </si>
  <si>
    <t xml:space="preserve">Low</t>
  </si>
  <si>
    <t xml:space="preserve">USD/t</t>
  </si>
  <si>
    <t xml:space="preserve">Set equal to the base-case price (single price scenario).</t>
  </si>
  <si>
    <t xml:space="preserve">$4.50/lb (p40)</t>
  </si>
  <si>
    <t xml:space="preserve">High</t>
  </si>
  <si>
    <t xml:space="preserve">Gold</t>
  </si>
  <si>
    <t xml:space="preserve">USD/toz</t>
  </si>
  <si>
    <t xml:space="preserve">$3,000/oz (p40)</t>
  </si>
  <si>
    <t xml:space="preserve">Treatment, Refining,and Transportation Costs</t>
  </si>
  <si>
    <t xml:space="preserve">Treatment and Refining</t>
  </si>
  <si>
    <t xml:space="preserve">Treatment Cost</t>
  </si>
  <si>
    <t xml:space="preserve">Cu concentrate treatment (USD/dmt) (p.402)</t>
  </si>
  <si>
    <t xml:space="preserve">Copper Refining Cost</t>
  </si>
  <si>
    <t xml:space="preserve">Cu refining (USD/t payable = 0.08/lb x 2204.62) (p.402)</t>
  </si>
  <si>
    <t xml:space="preserve">Gold Refining Cost</t>
  </si>
  <si>
    <t xml:space="preserve">Au refining (USD/toz) (p.402)</t>
  </si>
  <si>
    <t xml:space="preserve">Land Freight</t>
  </si>
  <si>
    <t xml:space="preserve">Land freight is built up per stream in the Concentrate Logistics schedule (rail, port and sea on dry concentrate tonnes); this per-tonne engine input is therefore zero.</t>
  </si>
  <si>
    <t xml:space="preserve">Port Cost</t>
  </si>
  <si>
    <t xml:space="preserve">Port cost is built up per stream in the Concentrate Logistics schedule (rail, port and sea on dry concentrate tonnes); this per-tonne engine input is therefore zero.</t>
  </si>
  <si>
    <t xml:space="preserve">OceanFreight</t>
  </si>
  <si>
    <t xml:space="preserve">Ocean freight is built up per stream in the Concentrate Logistics schedule (rail, port and sea on dry concentrate tonnes); this per-tonne engine input is therefore zero.</t>
  </si>
  <si>
    <t xml:space="preserve">Surveyor, Assays &amp; Umpire</t>
  </si>
  <si>
    <t xml:space="preserve">Surveyor, assays and umpire is built up per stream in the Concentrate Logistics schedule (rail, port and sea on dry concentrate tonnes); this per-tonne engine input is therefore zero.</t>
  </si>
  <si>
    <t xml:space="preserve">Concentrate Insurance Premium</t>
  </si>
  <si>
    <t xml:space="preserve">% NSR Revenue</t>
  </si>
  <si>
    <t xml:space="preserve">Concentrate insurance is built up per stream in the Concentrate Logistics schedule (rail, port and sea on dry concentrate tonnes); this per-tonne engine input is therefore zero.</t>
  </si>
  <si>
    <t xml:space="preserve">Royalties</t>
  </si>
  <si>
    <t xml:space="preserve">NSR Royalty</t>
  </si>
  <si>
    <t xml:space="preserve">% of NSR Revenue</t>
  </si>
  <si>
    <t xml:space="preserve">NSR royalty (contractual) (p.405)</t>
  </si>
  <si>
    <t xml:space="preserve">Provincial mining royalty rate (deemed income tax)</t>
  </si>
  <si>
    <t xml:space="preserve">Provincial mining royalty, 3% of pit-head value. Pit-head value is the net smelter return (gross revenue less treatment and refining charges) further reduced by concentrate transport, general and administration and process operating cost, the deductions the report specifies in defining the pit-head royalty base (Item 22, footnote 3, p.63). The 3% rate remains in force under the incentive regime (Item 22.1.2). In the report's economic analysis the royalty is deemed a profit-based income tax (Item 22, footnote 3, p.63) and is shown in the taxation line rather than as a revenue royalty; it is payable in years of nil or negative taxable income, so it is modeled on pit-head value, not on profit, and it does not reduce pre-tax cash flow or the income-tax base.</t>
  </si>
  <si>
    <t xml:space="preserve">OPEX</t>
  </si>
  <si>
    <t xml:space="preserve">Variable Costs</t>
  </si>
  <si>
    <t xml:space="preserve">Mining cost per tonne handled (mined + reclaimed)</t>
  </si>
  <si>
    <t xml:space="preserve">US$/t</t>
  </si>
  <si>
    <t xml:space="preserve">Mining cost per tonne of material handled (waste and ore mined plus stockpile reclaim), by period. The unit cost rises over the mine life as the pit deepens and haul distances lengthen, then falls in the reclaim tail (report annual mining operating cost, Table 22-9 to 22-10, over tonnes handled). The Mining Cost schedule multiplies this rate by the tonnes handled each period; deferred stripping is capitalised separately in development capital, so this operating rate is net of it. The life-of-mine average is US$2.03 per tonne (Table 22-4), shown for reference on the Mining Cost tab.</t>
  </si>
  <si>
    <t xml:space="preserve">[SPARE]</t>
  </si>
  <si>
    <t xml:space="preserve">Processing cost (variable)</t>
  </si>
  <si>
    <t xml:space="preserve">Processing variable cost is 3.78 US$/t processed (Table 22-5).</t>
  </si>
  <si>
    <t xml:space="preserve">Fixed Costs</t>
  </si>
  <si>
    <t xml:space="preserve">Processing cost (fixed)</t>
  </si>
  <si>
    <t xml:space="preserve">Processing fixed cost is 137.9 US$M per operating year (Table 22-5: labour, maintenance, power and consumables fixed components plus indirects).</t>
  </si>
  <si>
    <t xml:space="preserve">Closure</t>
  </si>
  <si>
    <t xml:space="preserve">Closure Costs</t>
  </si>
  <si>
    <t xml:space="preserve">Closure cost is capitalised in the development capital schedule (closure line); this operating closure input is therefore zero.</t>
  </si>
  <si>
    <t xml:space="preserve">General Site Costs</t>
  </si>
  <si>
    <t xml:space="preserve">General &amp; administration</t>
  </si>
  <si>
    <t xml:space="preserve">General and administration at the report's published annual amounts (Table 22-9 to 22-10 general and administration operating line), which ramp in during start-up, run at a plateau through full production and taper in the closure tail. Taken per year at the lowest published granularity rather than a single life-of-mine per-tonne rate (the life-of-mine average is US$1.52 per tonne processed, Table 22-6).</t>
  </si>
  <si>
    <t xml:space="preserve">Bank transaction tax</t>
  </si>
  <si>
    <t xml:space="preserve">of gross revenue</t>
  </si>
  <si>
    <t xml:space="preserve">Argentine bank debit and credit transaction tax (p41). Default treatment is a deductible operating charge at a rate on gross revenue (set to match the report at base assumptions); under the incentive regime it is 100% creditable against corporate income tax (p.404), selectable on the Tax tab, where it is treated as net-nil.</t>
  </si>
  <si>
    <t xml:space="preserve">Other operating costs</t>
  </si>
  <si>
    <t xml:space="preserve">Other operating costs: the report's separate other operating line (a water tariff and sundry taxes), at its published annual amount (Table 22-9 to 22-10).</t>
  </si>
  <si>
    <t xml:space="preserve">End of Sheet</t>
  </si>
  <si>
    <t xml:space="preserve">Model production years start at Year 1, which is the report's Year 5; the four development years are shown as Year -4 to Year -1. Add four to a model production year to match the report's year numbering (Tables 22-7 to 22-10).</t>
  </si>
  <si>
    <t xml:space="preserve">Cash Flows </t>
  </si>
  <si>
    <t xml:space="preserve">Construction Costs</t>
  </si>
  <si>
    <t xml:space="preserve">Spend Profile</t>
  </si>
  <si>
    <t xml:space="preserve">Total Development CAPEX inc. overrun</t>
  </si>
  <si>
    <t xml:space="preserve">Cumulative development CAPEX</t>
  </si>
  <si>
    <t xml:space="preserve">Waste mined tonnage</t>
  </si>
  <si>
    <t xml:space="preserve">Ore mined tonnage</t>
  </si>
  <si>
    <t xml:space="preserve">Ore mined contained copper</t>
  </si>
  <si>
    <t xml:space="preserve">Ore mined contained gold</t>
  </si>
  <si>
    <t xml:space="preserve">ktoz</t>
  </si>
  <si>
    <t xml:space="preserve">Strip ratio</t>
  </si>
  <si>
    <t xml:space="preserve">ratio</t>
  </si>
  <si>
    <t xml:space="preserve">Ore Stockpile</t>
  </si>
  <si>
    <t xml:space="preserve">Tonnage</t>
  </si>
  <si>
    <t xml:space="preserve">Ore stockpile tonnage b/f</t>
  </si>
  <si>
    <t xml:space="preserve">Ore stockpile tonnage c/f</t>
  </si>
  <si>
    <t xml:space="preserve">Contained copper</t>
  </si>
  <si>
    <t xml:space="preserve">Ore stockpile contained copper b/f</t>
  </si>
  <si>
    <t xml:space="preserve">Ore stockpile contained copper c/f</t>
  </si>
  <si>
    <t xml:space="preserve">Pre-processing average stockpile copper grade</t>
  </si>
  <si>
    <t xml:space="preserve">Contained gold</t>
  </si>
  <si>
    <t xml:space="preserve">Ore stockpile contained gold b/f</t>
  </si>
  <si>
    <t xml:space="preserve">Ore stockpile contained gold c/f</t>
  </si>
  <si>
    <t xml:space="preserve">Pre-processing average stockpile gold grade</t>
  </si>
  <si>
    <t xml:space="preserve">Ore processed tonnage</t>
  </si>
  <si>
    <t xml:space="preserve">Ore processed contained copper</t>
  </si>
  <si>
    <t xml:space="preserve">Ore processed contained gold</t>
  </si>
  <si>
    <t xml:space="preserve">Copper Recovered</t>
  </si>
  <si>
    <t xml:space="preserve">Gold recovered</t>
  </si>
  <si>
    <t xml:space="preserve">Dry Concentrate</t>
  </si>
  <si>
    <t xml:space="preserve">kdmt</t>
  </si>
  <si>
    <t xml:space="preserve">Wet Concentrate</t>
  </si>
  <si>
    <t xml:space="preserve">ktwmt</t>
  </si>
  <si>
    <t xml:space="preserve">Payable Copper</t>
  </si>
  <si>
    <t xml:space="preserve">Payable Gold</t>
  </si>
  <si>
    <t xml:space="preserve">Payable Copper Equivalent</t>
  </si>
  <si>
    <t xml:space="preserve">Gross Revenue</t>
  </si>
  <si>
    <t xml:space="preserve">Commodity price</t>
  </si>
  <si>
    <t xml:space="preserve">Gross revenue</t>
  </si>
  <si>
    <t xml:space="preserve">Copper Gross Revenue</t>
  </si>
  <si>
    <t xml:space="preserve">Gold Gross Revenue</t>
  </si>
  <si>
    <t xml:space="preserve">Molybdenum gross revenue</t>
  </si>
  <si>
    <t xml:space="preserve">Revenue 4</t>
  </si>
  <si>
    <t xml:space="preserve">Revenue 5</t>
  </si>
  <si>
    <t xml:space="preserve">Revenue 6</t>
  </si>
  <si>
    <t xml:space="preserve">Revenue 7</t>
  </si>
  <si>
    <t xml:space="preserve">Revenue 8</t>
  </si>
  <si>
    <t xml:space="preserve">Revenue 9</t>
  </si>
  <si>
    <t xml:space="preserve">Revenue 10</t>
  </si>
  <si>
    <t xml:space="preserve">Revenue 11</t>
  </si>
  <si>
    <t xml:space="preserve">Revenue 12</t>
  </si>
  <si>
    <t xml:space="preserve">Revenue 13</t>
  </si>
  <si>
    <t xml:space="preserve">Total Gross revenue</t>
  </si>
  <si>
    <t xml:space="preserve">Net Revenue</t>
  </si>
  <si>
    <t xml:space="preserve">Treatment and Refining Charges</t>
  </si>
  <si>
    <t xml:space="preserve">Molybdenum treatment</t>
  </si>
  <si>
    <t xml:space="preserve">Concentrate marketing terms beyond itemized treatment, refining and freight; built on the Concentrate Logistics tab (rate x copper concentrate tonnes), set to match the report metal-cost line (p41 / Item 22.2.5). Switchable to itemized-only there.</t>
  </si>
  <si>
    <t xml:space="preserve">TC/RC 5</t>
  </si>
  <si>
    <t xml:space="preserve">TC/RC 6</t>
  </si>
  <si>
    <t xml:space="preserve">TC/RC 7</t>
  </si>
  <si>
    <t xml:space="preserve">TC/RC 8</t>
  </si>
  <si>
    <t xml:space="preserve">TC/RC 9</t>
  </si>
  <si>
    <t xml:space="preserve">TC/RC 10</t>
  </si>
  <si>
    <t xml:space="preserve">TC/RC 11</t>
  </si>
  <si>
    <t xml:space="preserve">TC/RC 12</t>
  </si>
  <si>
    <t xml:space="preserve">Total Treatment and Refining Charges</t>
  </si>
  <si>
    <t xml:space="preserve">NSR revenue</t>
  </si>
  <si>
    <t xml:space="preserve">Transportation Charges</t>
  </si>
  <si>
    <t xml:space="preserve">Copper concentrate freight</t>
  </si>
  <si>
    <t xml:space="preserve">Molybdenum concentrate freight</t>
  </si>
  <si>
    <t xml:space="preserve">Transportation Charge 6</t>
  </si>
  <si>
    <t xml:space="preserve">Transportation Charge 7</t>
  </si>
  <si>
    <t xml:space="preserve">Transportation Charge 8</t>
  </si>
  <si>
    <t xml:space="preserve">Transportation Charge 9</t>
  </si>
  <si>
    <t xml:space="preserve">Transportation Charge 10</t>
  </si>
  <si>
    <t xml:space="preserve">Transportation Charge 11</t>
  </si>
  <si>
    <t xml:space="preserve">Transportation Charge 12</t>
  </si>
  <si>
    <t xml:space="preserve">Transportation Charge 13</t>
  </si>
  <si>
    <t xml:space="preserve">Total Transportation Charges</t>
  </si>
  <si>
    <t xml:space="preserve">Royalty 3</t>
  </si>
  <si>
    <t xml:space="preserve">Royalty 4</t>
  </si>
  <si>
    <t xml:space="preserve">Royalty 5</t>
  </si>
  <si>
    <t xml:space="preserve">Royalty 6</t>
  </si>
  <si>
    <t xml:space="preserve">Royalty 7</t>
  </si>
  <si>
    <t xml:space="preserve">Royalty 8</t>
  </si>
  <si>
    <t xml:space="preserve">Royalty 9</t>
  </si>
  <si>
    <t xml:space="preserve">Royalty 10</t>
  </si>
  <si>
    <t xml:space="preserve">Net revenue</t>
  </si>
  <si>
    <t xml:space="preserve">Total mining variable cost</t>
  </si>
  <si>
    <t xml:space="preserve">Total processing variable cost</t>
  </si>
  <si>
    <t xml:space="preserve">Total mining fixed cost</t>
  </si>
  <si>
    <t xml:space="preserve">Total processing fixed cost</t>
  </si>
  <si>
    <t xml:space="preserve">Processing fixed cost is charged in full in each operating year; in the final wind-down period the plant runs only part of the year, so the fixed cost is taken pro-rata to that period's throughput as a share of plant capacity (Table 22-9/10).</t>
  </si>
  <si>
    <t xml:space="preserve">Total Closure cost</t>
  </si>
  <si>
    <t xml:space="preserve">Total General Site Costs</t>
  </si>
  <si>
    <t xml:space="preserve">Sustaining Capital</t>
  </si>
  <si>
    <t xml:space="preserve">Trade Debtors</t>
  </si>
  <si>
    <t xml:space="preserve">Trade debtors account</t>
  </si>
  <si>
    <t xml:space="preserve">Receivables days read from the debtor-days assumption (Assumptions row 25); inventory and creditor terms are on the Assumptions tab. Drives the working-capital build during the production ramp.</t>
  </si>
  <si>
    <t xml:space="preserve">Trade debtors b/f</t>
  </si>
  <si>
    <t xml:space="preserve">Net revenue receipt</t>
  </si>
  <si>
    <t xml:space="preserve">Trade debtors c/f</t>
  </si>
  <si>
    <t xml:space="preserve">Change in trade debtor</t>
  </si>
  <si>
    <t xml:space="preserve">Inventory days</t>
  </si>
  <si>
    <t xml:space="preserve">Inventory b/f</t>
  </si>
  <si>
    <t xml:space="preserve">Total Opex (Excluding Closure and site G&amp;A if any)</t>
  </si>
  <si>
    <t xml:space="preserve">Inventory Sold</t>
  </si>
  <si>
    <t xml:space="preserve">Inventory c/f</t>
  </si>
  <si>
    <t xml:space="preserve">Change in Inventory</t>
  </si>
  <si>
    <t xml:space="preserve">Trade Creditors</t>
  </si>
  <si>
    <t xml:space="preserve">Trade creditors account</t>
  </si>
  <si>
    <t xml:space="preserve">Trade creditors b/f</t>
  </si>
  <si>
    <t xml:space="preserve">Total OPEX</t>
  </si>
  <si>
    <t xml:space="preserve">OPEX payment</t>
  </si>
  <si>
    <t xml:space="preserve">Trade creditors c/f</t>
  </si>
  <si>
    <t xml:space="preserve">Change in trade creditor</t>
  </si>
  <si>
    <t xml:space="preserve">Working Capital Adjustment</t>
  </si>
  <si>
    <t xml:space="preserve">Net change in working capital</t>
  </si>
  <si>
    <t xml:space="preserve">Project Cash Flows</t>
  </si>
  <si>
    <t xml:space="preserve">Project Free Cash Flow</t>
  </si>
  <si>
    <t xml:space="preserve">Free Cash Flow to Firm</t>
  </si>
  <si>
    <t xml:space="preserve">Total Royalties</t>
  </si>
  <si>
    <t xml:space="preserve">Project EBITDA</t>
  </si>
  <si>
    <t xml:space="preserve">Depreciation</t>
  </si>
  <si>
    <t xml:space="preserve">Project EBIT</t>
  </si>
  <si>
    <t xml:space="preserve">Taxable project losses b/f</t>
  </si>
  <si>
    <t xml:space="preserve">Taxable project losses generated</t>
  </si>
  <si>
    <t xml:space="preserve">Taxable project losses utilised</t>
  </si>
  <si>
    <t xml:space="preserve">Taxable project losses c/f</t>
  </si>
  <si>
    <t xml:space="preserve">Taxable project income post loss utilisation</t>
  </si>
  <si>
    <t xml:space="preserve">Project taxation</t>
  </si>
  <si>
    <t xml:space="preserve">Project NOPAT</t>
  </si>
  <si>
    <t xml:space="preserve">+</t>
  </si>
  <si>
    <t xml:space="preserve">-</t>
  </si>
  <si>
    <t xml:space="preserve">Project Cashflow</t>
  </si>
  <si>
    <t xml:space="preserve">Project Cashflow (US Currency)</t>
  </si>
  <si>
    <t xml:space="preserve">PV of FCFF</t>
  </si>
  <si>
    <t xml:space="preserve">Pre-Tax Cash Flow</t>
  </si>
  <si>
    <t xml:space="preserve">Present Value of FCFF</t>
  </si>
  <si>
    <t xml:space="preserve">Present Value of FCFF (US Currency)</t>
  </si>
  <si>
    <t xml:space="preserve">Cumulative FCFF (US Currency)</t>
  </si>
  <si>
    <t xml:space="preserve">Extra Analysis</t>
  </si>
  <si>
    <t xml:space="preserve">Module (Module On / Module Off)</t>
  </si>
  <si>
    <t xml:space="preserve">Module Off</t>
  </si>
  <si>
    <t xml:space="preserve">Checks</t>
  </si>
  <si>
    <t xml:space="preserve">Integrity</t>
  </si>
  <si>
    <t xml:space="preserve">Performance</t>
  </si>
  <si>
    <t xml:space="preserve">Constants</t>
  </si>
  <si>
    <t xml:space="preserve">Numbers</t>
  </si>
  <si>
    <t xml:space="preserve">Magnitudes</t>
  </si>
  <si>
    <t xml:space="preserve">Very small number</t>
  </si>
  <si>
    <t xml:space="preserve">#Num</t>
  </si>
  <si>
    <t xml:space="preserve">Very_small_number</t>
  </si>
  <si>
    <t xml:space="preserve">Rounding tolerance</t>
  </si>
  <si>
    <t xml:space="preserve">Rounding_tolerance</t>
  </si>
  <si>
    <t xml:space="preserve">Thousand</t>
  </si>
  <si>
    <t xml:space="preserve">Million</t>
  </si>
  <si>
    <t xml:space="preserve">Grams per tonne</t>
  </si>
  <si>
    <t xml:space="preserve">Grams_per_tonne</t>
  </si>
  <si>
    <t xml:space="preserve">Pounds per tonne</t>
  </si>
  <si>
    <t xml:space="preserve">lbs/t</t>
  </si>
  <si>
    <t xml:space="preserve">Pounds_per_tonne</t>
  </si>
  <si>
    <t xml:space="preserve">Kcal per Gigajoule</t>
  </si>
  <si>
    <t xml:space="preserve">kcal/GJ</t>
  </si>
  <si>
    <t xml:space="preserve">kcal_per_GJ</t>
  </si>
  <si>
    <t xml:space="preserve">Grams per troy ounce</t>
  </si>
  <si>
    <t xml:space="preserve">g/toz</t>
  </si>
  <si>
    <t xml:space="preserve">g_per_toz</t>
  </si>
  <si>
    <t xml:space="preserve">FX (local per USD)</t>
  </si>
  <si>
    <t xml:space="preserve">Multiplies the USD metal-price deck to reporting currency. Default 1.0 (model in USD).</t>
  </si>
  <si>
    <t xml:space="preserve">Reporting currency</t>
  </si>
  <si>
    <t xml:space="preserve">US$</t>
  </si>
  <si>
    <t xml:space="preserve">Label used in headline output captions. Named Currency_unit.</t>
  </si>
  <si>
    <t xml:space="preserve">Time and Dates</t>
  </si>
  <si>
    <t xml:space="preserve">Frequencies</t>
  </si>
  <si>
    <t xml:space="preserve">Days in year</t>
  </si>
  <si>
    <t xml:space="preserve">days/yr</t>
  </si>
  <si>
    <t xml:space="preserve">Days_in_year</t>
  </si>
  <si>
    <t xml:space="preserve">Weeks in year</t>
  </si>
  <si>
    <t xml:space="preserve">weeks/yr</t>
  </si>
  <si>
    <t xml:space="preserve">Weeks_in_year</t>
  </si>
  <si>
    <t xml:space="preserve">Months in year</t>
  </si>
  <si>
    <t xml:space="preserve">months/yr</t>
  </si>
  <si>
    <t xml:space="preserve">Months_in_year</t>
  </si>
  <si>
    <t xml:space="preserve">Quarters in year</t>
  </si>
  <si>
    <t xml:space="preserve">qtrs/yr</t>
  </si>
  <si>
    <t xml:space="preserve">Quarters_in_year</t>
  </si>
  <si>
    <t xml:space="preserve">Years in year</t>
  </si>
  <si>
    <t xml:space="preserve">yrs/yr</t>
  </si>
  <si>
    <t xml:space="preserve">Years_in_year</t>
  </si>
  <si>
    <t xml:space="preserve">Months per quarter</t>
  </si>
  <si>
    <t xml:space="preserve">months/qtr</t>
  </si>
  <si>
    <t xml:space="preserve">Months_per_quarter</t>
  </si>
  <si>
    <t xml:space="preserve">Lists</t>
  </si>
  <si>
    <t xml:space="preserve">Yes/No switch</t>
  </si>
  <si>
    <t xml:space="preserve">Yes</t>
  </si>
  <si>
    <t xml:space="preserve">No</t>
  </si>
  <si>
    <t xml:space="preserve">Switch_Yes_No</t>
  </si>
  <si>
    <t xml:space="preserve">Equity</t>
  </si>
  <si>
    <t xml:space="preserve">Debt</t>
  </si>
  <si>
    <t xml:space="preserve">Immediate</t>
  </si>
  <si>
    <t xml:space="preserve">Pari Passu</t>
  </si>
  <si>
    <t xml:space="preserve">List_Financing_Priority</t>
  </si>
  <si>
    <t xml:space="preserve">Debt principal repayment</t>
  </si>
  <si>
    <t xml:space="preserve">Annuity</t>
  </si>
  <si>
    <t xml:space="preserve">Sculpted</t>
  </si>
  <si>
    <t xml:space="preserve">List_Repayment_Method</t>
  </si>
  <si>
    <t xml:space="preserve">SL</t>
  </si>
  <si>
    <t xml:space="preserve">DV</t>
  </si>
  <si>
    <t xml:space="preserve">List_Depreciation_Method</t>
  </si>
  <si>
    <t xml:space="preserve">Report</t>
  </si>
  <si>
    <t xml:space="preserve">Template</t>
  </si>
  <si>
    <t xml:space="preserve">Year-end</t>
  </si>
  <si>
    <t xml:space="preserve">Module On</t>
  </si>
  <si>
    <t xml:space="preserve">List_Module</t>
  </si>
  <si>
    <t xml:space="preserve">PROJECT TAXATION (Module)</t>
  </si>
  <si>
    <t xml:space="preserve">Tax</t>
  </si>
  <si>
    <t xml:space="preserve">Taxation method (Module On / Module Off)</t>
  </si>
  <si>
    <t xml:space="preserve">Module On = compute corporate income tax on this tab from project earnings before interest and tax and feed it to the cash flow (r383); Module Off = the inline cash-flow tax line. Both apply the rate to taxable income after loss utilisation, so the charge is the same.</t>
  </si>
  <si>
    <t xml:space="preserve">Corporate income tax rate</t>
  </si>
  <si>
    <t xml:space="preserve">Corporate income tax rate of 25% under the Argentine large-investment incentive regime (RIGI), versus the 35% statutory rate, with 30-year fiscal stability (Item 22.1.2).</t>
  </si>
  <si>
    <t xml:space="preserve">Earnings before interest and tax</t>
  </si>
  <si>
    <t xml:space="preserve">Tax losses brought forward</t>
  </si>
  <si>
    <t xml:space="preserve">Tax losses carry forward indefinitely under the incentive regime; losses are generated when earnings before interest and tax are negative and utilised against later positive income before tax is charged.</t>
  </si>
  <si>
    <t xml:space="preserve">Tax losses generated</t>
  </si>
  <si>
    <t xml:space="preserve">Tax losses utilised</t>
  </si>
  <si>
    <t xml:space="preserve">Tax losses carried forward</t>
  </si>
  <si>
    <t xml:space="preserve">Taxable income after loss utilisation</t>
  </si>
  <si>
    <t xml:space="preserve">Corporate income tax</t>
  </si>
  <si>
    <t xml:space="preserve">Corporate income tax = tax rate (F15) applied to taxable income after using available carried-forward losses (row 23). Feeds project taxation and net income.</t>
  </si>
  <si>
    <t xml:space="preserve">Provincial royalty (deemed income tax)</t>
  </si>
  <si>
    <t xml:space="preserve">Provincial mining royalty, deemed a profit-based income tax in the report's economic analysis (Item 22, footnote 3, p.63) and so shown here in the taxation line rather than as a revenue royalty. Computed as the rate (Assumptions F176) on pit-head value: the net smelter return less concentrate transport, general and administration and process operating cost, the deductions the report specifies for the pit-head royalty base (Item 22, footnote 3, p.63). It is payable regardless of profit, matching the report's annual taxation line (Mineral Reserve cashflow, Table 22-7 to 22-10), which carries a charge in years of nil or negative taxable income. It does not reduce the corporate-income-tax base.</t>
  </si>
  <si>
    <t xml:space="preserve">Total project taxation</t>
  </si>
  <si>
    <t xml:space="preserve">Total project taxation = corporate income tax + the provincial royalty (deemed income tax). Feeds the cash-flow taxation line (r383) and project net income.</t>
  </si>
  <si>
    <t xml:space="preserve">Bank transaction tax (Deductible cost / RIGI-creditable)</t>
  </si>
  <si>
    <t xml:space="preserve">Deductible cost</t>
  </si>
  <si>
    <t xml:space="preserve">Treatment of the bank debit and credit transaction tax. Deductible cost reproduces the report (a deductible operating charge). RIGI-creditable treats it as net-nil, reflecting 100% creditability against corporate income tax under the incentive regime (p.404). Read by the bank-tax line (Assumptions r221).</t>
  </si>
  <si>
    <t xml:space="preserve">BY-PRODUCT METAL - MOLYBDENUM (Module)</t>
  </si>
  <si>
    <t xml:space="preserve">Molybdenum method (Module On / Module Off)</t>
  </si>
  <si>
    <t xml:space="preserve">Molybdenum by-product: gross revenue carries the net-smelter-return royalty; treatment is deducted in concentrate metal costs; freight is in the logistics schedule.</t>
  </si>
  <si>
    <t xml:space="preserve">Mo concentrate grade (% Mo dmt)</t>
  </si>
  <si>
    <t xml:space="preserve">47% Mo concentrate grade (p41 / Item 13 p405).</t>
  </si>
  <si>
    <t xml:space="preserve">Mo concentrate moisture (% of wmt)</t>
  </si>
  <si>
    <t xml:space="preserve">Mo payability (% of recovered Mo)</t>
  </si>
  <si>
    <t xml:space="preserve">86% payable Mo (Table 1-6 PAYABILITY block, p41).</t>
  </si>
  <si>
    <t xml:space="preserve">Mo price (US$/lb)</t>
  </si>
  <si>
    <t xml:space="preserve">US$18.00/lb Mo, consensus Q3 2025 (p40). Quoted /lb; converted to /t via row 21.</t>
  </si>
  <si>
    <t xml:space="preserve">Mo treatment charge (US$/dmt conc)</t>
  </si>
  <si>
    <t xml:space="preserve">US$69.19/dmt of Mo concentrate (Item 21.7.1, p402). No separate Mo refining charge.</t>
  </si>
  <si>
    <t xml:space="preserve">Mo concentrate freight (US$/t conc)</t>
  </si>
  <si>
    <t xml:space="preserve">Molybdenum concentrate freight is built up in the Concentrate Logistics schedule (rail, port and sea on dry concentrate tonnes); this per-tonne input is therefore zero.</t>
  </si>
  <si>
    <t xml:space="preserve">Pounds per tonne (US$/lb -&gt; US$/t)</t>
  </si>
  <si>
    <t xml:space="preserve">2204.62 lb/t; shown conversion so Mo price stays the footnoted US$/lb source value.</t>
  </si>
  <si>
    <t xml:space="preserve">Plant feed (kt)</t>
  </si>
  <si>
    <t xml:space="preserve">Molybdenum plant feed is the engine ore plant feed (Assumptions row 98); molybdenum is recovered from the same processed ore as copper and gold.</t>
  </si>
  <si>
    <t xml:space="preserve">Mo grade (ppm)</t>
  </si>
  <si>
    <t xml:space="preserve">Mo head grade ppm (Table 1-6 'ppm Mo', p41).</t>
  </si>
  <si>
    <t xml:space="preserve">Mo recovery (ramp-adjusted)</t>
  </si>
  <si>
    <t xml:space="preserve">Adjusted Mo recovery incl. ramp-up downgrade (Table 1-6, p41); LOM ~44.3%.</t>
  </si>
  <si>
    <t xml:space="preserve">Contained Mo (kt)  [feed x ppm / 1e6]</t>
  </si>
  <si>
    <t xml:space="preserve">Recovered Mo (kt)  [contained x recovery]</t>
  </si>
  <si>
    <t xml:space="preserve">Mo concentrate - dry (kt)  [recovered / grade]</t>
  </si>
  <si>
    <t xml:space="preserve">Mo concentrate - wet (kt)  [dry / (1 - moisture)]</t>
  </si>
  <si>
    <t xml:space="preserve">Payable Mo (kt)  [recovered x payability]</t>
  </si>
  <si>
    <t xml:space="preserve">Mo gross revenue (US$M)  [payable x lb/t x price x FX]</t>
  </si>
  <si>
    <t xml:space="preserve">Mo treatment (US$M)  [dry conc x US$/dmt]</t>
  </si>
  <si>
    <t xml:space="preserve">Mo freight (US$M)  [wet conc x US$/t]</t>
  </si>
  <si>
    <t xml:space="preserve">CONCENTRATE LOGISTICS (Module)</t>
  </si>
  <si>
    <t xml:space="preserve">Concentrate Logistics</t>
  </si>
  <si>
    <t xml:space="preserve">Concentrate logistics (Module On / Module Off)</t>
  </si>
  <si>
    <t xml:space="preserve">Module On = use this per-stream concentrate freight (rail, port and sea) and marketing build-up for the cash-flow transport and metal-cost lines; Module Off = the engine's inline concentrate transport lines.</t>
  </si>
  <si>
    <t xml:space="preserve">Copper concentrate rail (fixed)</t>
  </si>
  <si>
    <t xml:space="preserve">US$M/yr</t>
  </si>
  <si>
    <t xml:space="preserve">Rail transport of copper concentrate, fixed component (Table 21-40).</t>
  </si>
  <si>
    <t xml:space="preserve">Copper concentrate rail (variable)</t>
  </si>
  <si>
    <t xml:space="preserve">Rail transport of copper concentrate, variable component (Table 21-40).</t>
  </si>
  <si>
    <t xml:space="preserve">Molybdenum concentrate rail</t>
  </si>
  <si>
    <t xml:space="preserve">Rail transport of molybdenum concentrate (Table 21-41).</t>
  </si>
  <si>
    <t xml:space="preserve">Port handling</t>
  </si>
  <si>
    <t xml:space="preserve">Port handling charge (Item 21.7.3 / Table 21-41).</t>
  </si>
  <si>
    <t xml:space="preserve">Sea freight</t>
  </si>
  <si>
    <t xml:space="preserve">Sea freight to Asia (Item 21.7.3 / Table 21-41).</t>
  </si>
  <si>
    <t xml:space="preserve">Copper concentrate (dry)</t>
  </si>
  <si>
    <t xml:space="preserve">Molybdenum concentrate (dry)</t>
  </si>
  <si>
    <t xml:space="preserve">Copper concentrate freight = rail (fixed + variable) + port + sea, on dry concentrate tonnes (Tables 21-40 / 21-41).</t>
  </si>
  <si>
    <t xml:space="preserve">Molybdenum concentrate freight = rail + port + sea, on dry concentrate tonnes (Table 21-41).</t>
  </si>
  <si>
    <t xml:space="preserve">Marketing terms basis (Report basis / Itemized only)</t>
  </si>
  <si>
    <t xml:space="preserve">Report basis</t>
  </si>
  <si>
    <t xml:space="preserve">Concentrate marketing terms rate</t>
  </si>
  <si>
    <t xml:space="preserve">US$/dmt</t>
  </si>
  <si>
    <t xml:space="preserve">Concentrate marketing terms beyond itemized treatment, refining and freight, set so total concentrate metal costs reconcile to the report metal-cost line at base assumptions (p41 / Item 22.2.5); applied per tonne of copper concentrate.</t>
  </si>
  <si>
    <t xml:space="preserve">Concentrate marketing terms</t>
  </si>
  <si>
    <t xml:space="preserve">Unitemized concentrate marketing terms = rate (row 29) x copper concentrate tonnes; feeds the cash-flow concentrate metal-cost stack (r158). Zero under the Itemized-only basis.</t>
  </si>
  <si>
    <t xml:space="preserve">MINING COST (Module)</t>
  </si>
  <si>
    <t xml:space="preserve">Mining Cost</t>
  </si>
  <si>
    <t xml:space="preserve">Mining cost (Module On / Module Off)</t>
  </si>
  <si>
    <t xml:space="preserve">Module On = use this per-period mining cost build-up (tonnes handled, including stockpile reclaim, times the per-period unit rate) for the cash-flow mining cost; Module Off = the engine's inline mining variable cost (waste plus ore mined times the unit rate, without the reclaim handling detail).</t>
  </si>
  <si>
    <t xml:space="preserve">Loading, carting &amp; cleanup</t>
  </si>
  <si>
    <t xml:space="preserve">Mining unit cost by cost centre (Table 22-4); the sum is the life-of-mine average mining cost per tonne, shown for reference. The live mining cost uses the per-period rate on the Assumptions tab (row 186), which the report escalates over the mine life as the pit deepens.</t>
  </si>
  <si>
    <t xml:space="preserve">Diesel</t>
  </si>
  <si>
    <t xml:space="preserve">Electricity</t>
  </si>
  <si>
    <t xml:space="preserve">Tyres</t>
  </si>
  <si>
    <t xml:space="preserve">Drill &amp; blast</t>
  </si>
  <si>
    <t xml:space="preserve">Labour</t>
  </si>
  <si>
    <t xml:space="preserve">Indirects</t>
  </si>
  <si>
    <t xml:space="preserve">Mining cost per tonne (life-of-mine average, reference)</t>
  </si>
  <si>
    <t xml:space="preserve">Waste mined</t>
  </si>
  <si>
    <t xml:space="preserve">Waste mined to dump each period (engine waste schedule, Cash Flow row 39; Table 22-7/8).</t>
  </si>
  <si>
    <t xml:space="preserve">Ore mined (direct + to stockpile)</t>
  </si>
  <si>
    <t xml:space="preserve">Ore mined (direct to plant plus to stockpile), Table 22-7/8 - the material physically mined, which leads plant feed because some ore is stockpiled and reclaimed later.</t>
  </si>
  <si>
    <t xml:space="preserve">Total material mined</t>
  </si>
  <si>
    <t xml:space="preserve">Total material mined = waste mined + ore mined.</t>
  </si>
  <si>
    <t xml:space="preserve">Ore reclaimed from stockpile</t>
  </si>
  <si>
    <t xml:space="preserve">Ore previously mined to stockpile and later reclaimed to the plant, which is handled (moved) a second time (Table 22-7/8).</t>
  </si>
  <si>
    <t xml:space="preserve">Total material handled</t>
  </si>
  <si>
    <t xml:space="preserve">Total material handled = material mined + stockpile reclaim; the live tonnage driver applied to the per-period unit rate to give the mining operating cost.</t>
  </si>
  <si>
    <t xml:space="preserve">Report annual mining operating cost</t>
  </si>
  <si>
    <t xml:space="preserve">Report annual mining operating cost (Table 22-9 to 22-10, the operating-cost mining line; life-of-mine US$8,716.7M), net of capitalised pre-stripping which is carried in development capital. The report divides this by the tonnes handled to obtain the per-period unit rate.</t>
  </si>
  <si>
    <t xml:space="preserve">Report tonnes handled (static, for the implied rate)</t>
  </si>
  <si>
    <t xml:space="preserve">Total material handled on the report basis (waste plus ore mined plus stockpile reclaim, Table 22-7/8), held as a fixed figure. It is used only to back out the report-implied per-tonne mining rate (row 33), so that rate stays true to the report and does not move with the live tonnage driver (row 30).</t>
  </si>
  <si>
    <t xml:space="preserve">Mining cost per tonne handled (report cost / report tonnes)</t>
  </si>
  <si>
    <t xml:space="preserve">Mining cost per tonne handled = report annual mining operating cost (row 31) divided by the report tonnes handled (row 32); the division the report performs to express mining cost as a per-tonne rate. Published to the Assumptions tab (row 186) as the per-period unit driver and applied to the live tonnes handled (row 30).</t>
  </si>
  <si>
    <t xml:space="preserve">Mining operating cost</t>
  </si>
  <si>
    <t xml:space="preserve">Mining operating cost = total material handled (row 30) x the per-period mining cost per tonne (row 33). It reproduces the report's annual mining operating cost (Table 22-9 to 22-10). Deferred stripping is capitalised separately in development capital, so this operating cost is net of it, matching the report. Feeds the cash-flow mining cost line.</t>
  </si>
  <si>
    <t xml:space="preserve">SUSTAINING CAPITAL (Module)</t>
  </si>
  <si>
    <t xml:space="preserve">Sustaining capital (Module On / Module Off)</t>
  </si>
  <si>
    <t xml:space="preserve">Module On = use this sustaining-capital build-up (general allowance plus mining equipment provisions) for the cash-flow sustaining line; Module Off = the engine's inline maintenance capital.</t>
  </si>
  <si>
    <t xml:space="preserve">Sustaining capital basis (Report basis / First-principles build-up)</t>
  </si>
  <si>
    <t xml:space="preserve">Report basis applies the published annual sustaining total (Table 1-5 / Table 22-2). First-principles build-up applies the published mining equipment fleet schedule (Tables 21-15 and 21-16) plus the 4.5% general allowance. The model applies the report basis.</t>
  </si>
  <si>
    <t xml:space="preserve">General sustaining allowance rate</t>
  </si>
  <si>
    <t xml:space="preserve">General sustaining costs are a 4.5% allowance on annual process operating cost (Item 21.4).</t>
  </si>
  <si>
    <t xml:space="preserve">Process operating cost</t>
  </si>
  <si>
    <t xml:space="preserve">Process operating cost = processing variable plus processing fixed cost from the cash flow.</t>
  </si>
  <si>
    <t xml:space="preserve">General sustaining allowance</t>
  </si>
  <si>
    <t xml:space="preserve">General sustaining allowance = 4.5% rate x process operating cost (Item 21.4).</t>
  </si>
  <si>
    <t xml:space="preserve">Sustaining capital (report total)</t>
  </si>
  <si>
    <t xml:space="preserve">Sustaining capital over the operating life as carried in the report cash flow (Table 1-5; Table 22-2). Mining equipment plus the general allowance.</t>
  </si>
  <si>
    <t xml:space="preserve">Mining equipment sustaining (report basis)</t>
  </si>
  <si>
    <t xml:space="preserve">Mining equipment sustaining on the report basis, shown as the published sustaining total less the general allowance (Table 22-2).</t>
  </si>
  <si>
    <t xml:space="preserve">Mining equipment sustaining (first-principles fleet schedule)</t>
  </si>
  <si>
    <t xml:space="preserve">Mining equipment sustaining built from the published annual fleet schedule: new and replacement equipment (Table 21-15) plus component change-outs (Table 21-16), net of the Year-5 new and replacement provision that is capitalised in development capital (Item 21.4 / Table 21-7). These published provisions total US$2,560.8M over the operating life, about US$156M more than the US$2,404.6M carried into the report cash flow (Table 22-2); the report does not itemise the difference.</t>
  </si>
  <si>
    <t xml:space="preserve">First-principles total sustaining capital</t>
  </si>
  <si>
    <t xml:space="preserve">First-principles total sustaining capital = mining equipment fleet schedule (row 24) plus the general allowance (row 18). Applied when the basis cell (F14) is set to the first-principles build-up.</t>
  </si>
  <si>
    <t xml:space="preserve">Total sustaining capital (selected basis)</t>
  </si>
  <si>
    <t xml:space="preserve">Total sustaining capital on the selected basis (F14); feeds the sustaining capital line in the cash flow.</t>
  </si>
  <si>
    <t xml:space="preserve">NOTIONAL DEPRECIATION (Module)</t>
  </si>
  <si>
    <t xml:space="preserve">Notional Depreciation</t>
  </si>
  <si>
    <t xml:space="preserve">Depreciation method (Module On / Module Off)</t>
  </si>
  <si>
    <t xml:space="preserve">Module On = feed CF-Base Depreciation (r369) from this schedule; Off = template Depreciation!r106. Injected because the report does not publish its depreciation basis.</t>
  </si>
  <si>
    <t xml:space="preserve">Depreciation basis (A: report-implied / B: statutory / C: inflation-indexed)</t>
  </si>
  <si>
    <t xml:space="preserve">A</t>
  </si>
  <si>
    <t xml:space="preserve">Depreciation basis. A applies the report-implied notional schedule; B applies accelerated depreciation under the large-investment incentive regime (Law 27.742, Article 183); C applies inflation-indexed depreciation on the statutory asset lives (rows 47-62). The model applies basis A.</t>
  </si>
  <si>
    <t xml:space="preserve">Depreciable capex (dev + deferred strip + sustaining)</t>
  </si>
  <si>
    <t xml:space="preserve">Total depreciable capex (LoM)</t>
  </si>
  <si>
    <t xml:space="preserve">Notional depreciation schedule (% of total depreciable capital)</t>
  </si>
  <si>
    <t xml:space="preserve">Notional depreciation schedule. The technical report applies notional capital-depreciation schedules prepared by the operator's finance and taxation teams and relied upon by the Qualified Persons; the report does not publish the schedules or their basis (Item 22.2.6; accelerated depreciation under the incentive regime, Item 22.1.2). This schedule is the annual depreciation implied by the report (the report's project earnings before tax less its stated taxable income), expressed as a percentage of total depreciable capital and applied to the model's own depreciable capital (row 16) so it re-scales if capital changes. The life-of-mine percentages sum to 127.3%, so the implied depreciation exceeds nominal capital cost. Argentine income tax restates the depreciable cost base and each year's depreciation for inflation for assets acquired in fiscal years beginning on or after 1 January 2018 (Income Tax Law Article 93, reinstated by Law 27.430), using the consumer price index published by the national statistics institute and computed in Argentine pesos; because the income tax is computed in pesos while this model is presented in US dollars, inflation-indexed depreciation can total more than nominal US-dollar capital cost over a long mine life. The model reproduces the report's resulting taxable income rather than reconstructing the underlying schedule; an independent inflation-indexed estimate on the statutory asset lives is selectable as basis C (rows 47-62).</t>
  </si>
  <si>
    <t xml:space="preserve">Notional depreciation</t>
  </si>
  <si>
    <t xml:space="preserve">Notional depreciation (basis A) = schedule percentage (row 20) x total depreciable capital (F18). Applied when the basis cell (F14) is set to A.</t>
  </si>
  <si>
    <t xml:space="preserve">RIGI STATUTORY DEPRECIATION (basis B)</t>
  </si>
  <si>
    <t xml:space="preserve">Movable equipment (mining fleet, sustaining replacements)</t>
  </si>
  <si>
    <t xml:space="preserve">Mining mobile equipment and fleet replacements are movable property, depreciated over the minimum two equal and consecutive annual installments under the large-investment incentive regime (Law 27.742, Article 183, paragraph a): half in the first production period and half in the next (row 35). Capital from the report (Table 1-5 / Table 21-7).</t>
  </si>
  <si>
    <t xml:space="preserve">Process plant and project indirects</t>
  </si>
  <si>
    <t xml:space="preserve">Process plant and project indirects are depreciated straight-line over a useful life reduced to 60% of the ordinary ten-year life for plant and machinery (Law 27.742, Article 183, paragraph b), from the first production period (row 35). Capital from the report (Table 1-5).</t>
  </si>
  <si>
    <t xml:space="preserve">Civil works (rail, infrastructure, mine establishment)</t>
  </si>
  <si>
    <t xml:space="preserve">Rail, general infrastructure and mine establishment are depreciated straight-line over a useful life reduced to 60% of the ordinary fifty-year life for civil works and buildings (Law 27.742, Article 183, paragraph b), from the first production period (row 35). Capital from the report (Table 1-5 / Table 21-7).</t>
  </si>
  <si>
    <t xml:space="preserve">Mine development and deferred stripping (units of production)</t>
  </si>
  <si>
    <t xml:space="preserve">Mine development pre-strip and deferred stripping are amortized on a units-of-production basis over ore tonnes mined, reflecting depletion of the mineral property. Capital from the report (Table 1-5).</t>
  </si>
  <si>
    <t xml:space="preserve">Closure provision (environmental fund, Mining Law 24.196)</t>
  </si>
  <si>
    <t xml:space="preserve">Closure is funded through a deductible environmental provision of up to 5% of extraction and processing operating costs under Mining Law 24.196, Article 23. It is shown for reference and is not part of the depreciation schedule.</t>
  </si>
  <si>
    <t xml:space="preserve">Useful-life reduction factor (fixed works)</t>
  </si>
  <si>
    <t xml:space="preserve">Production period (periods since production began)</t>
  </si>
  <si>
    <t xml:space="preserve">Production period counts the years since production began, increasing once gross revenue is recognised. The movable and fixed-works schedules below start from the first production period, so the depreciation timing follows the production schedule and the capital expenditure phasing rather than a fixed calendar year.</t>
  </si>
  <si>
    <t xml:space="preserve">Movable equipment depreciation</t>
  </si>
  <si>
    <t xml:space="preserve">Sustaining equipment depreciation</t>
  </si>
  <si>
    <t xml:space="preserve">Process plant and indirects depreciation</t>
  </si>
  <si>
    <t xml:space="preserve">Civil works depreciation</t>
  </si>
  <si>
    <t xml:space="preserve">Mine development and stripping depreciation</t>
  </si>
  <si>
    <t xml:space="preserve">Total statutory depreciation (basis B)</t>
  </si>
  <si>
    <t xml:space="preserve">Total accelerated depreciation under basis B (Law 27.742, Article 183). A selectable alternative to the report-implied schedule; the model applies basis A.</t>
  </si>
  <si>
    <t xml:space="preserve">Depreciation applied (selected basis)</t>
  </si>
  <si>
    <t xml:space="preserve">Depreciation applied to the cash flow, selected by the basis cell (F14). Feeds the depreciation line, taxable income and the corporate income tax.</t>
  </si>
  <si>
    <t xml:space="preserve">INFLATION-INDEXED DEPRECIATION (basis C)</t>
  </si>
  <si>
    <t xml:space="preserve">Assumed long-term inflation rate (US dollar terms)</t>
  </si>
  <si>
    <t xml:space="preserve">Long-term expected United States inflation of 2.5% (the expected-inflation component of the Kroll normalized risk-free rate build-up, the median of professional-forecaster surveys). Under a constant real Argentine-peso / US-dollar exchange rate, indexing the depreciable base by Argentine consumer prices nets, in US-dollar terms, to US inflation. Applied only when the basis cell (F14) is set to C.</t>
  </si>
  <si>
    <t xml:space="preserve">Movable equipment depreciation (indexed)</t>
  </si>
  <si>
    <t xml:space="preserve">Movable equipment indexed balance</t>
  </si>
  <si>
    <t xml:space="preserve">Process plant and indirects depreciation (indexed)</t>
  </si>
  <si>
    <t xml:space="preserve">Process plant and indirects indexed balance</t>
  </si>
  <si>
    <t xml:space="preserve">Civil works depreciation (indexed)</t>
  </si>
  <si>
    <t xml:space="preserve">Civil works indexed balance</t>
  </si>
  <si>
    <t xml:space="preserve">Mine development and stripping depreciation (indexed)</t>
  </si>
  <si>
    <t xml:space="preserve">Mine development and stripping indexed balance</t>
  </si>
  <si>
    <t xml:space="preserve">Total inflation-indexed depreciation (basis C)</t>
  </si>
  <si>
    <t xml:space="preserve">Total inflation-indexed depreciation: each asset class is rolled forward as a capital account (prior balance indexed at the inflation rate above, plus the year's capital at cost, less depreciation on the statutory life), plus sustaining depreciation. Life-of-mine indexed depreciation exceeds nominal capital cost because the depreciable base is restated for inflation over the asset lives. Selected when the basis cell (F14) is set to C.</t>
  </si>
  <si>
    <t xml:space="preserve">Depreciation Schedule</t>
  </si>
  <si>
    <t xml:space="preserve">Total Capex</t>
  </si>
  <si>
    <t xml:space="preserve">Undepreciated Capex at Start of Operations</t>
  </si>
  <si>
    <t xml:space="preserve">Last positive recovery year (Gold recovered line):</t>
  </si>
  <si>
    <t xml:space="preserve">Depreciation Profile</t>
  </si>
  <si>
    <t xml:space="preserve">Total Depreciation</t>
  </si>
</sst>
</file>

<file path=xl/styles.xml><?xml version="1.0" encoding="utf-8"?>
<styleSheet xmlns="http://schemas.openxmlformats.org/spreadsheetml/2006/main">
  <numFmts count="25">
    <numFmt numFmtId="164" formatCode="General"/>
    <numFmt numFmtId="165" formatCode="&quot;Err&quot;_);&quot;Err&quot;_);&quot;OK&quot;_)"/>
    <numFmt numFmtId="166" formatCode="#,##0_);[RED]\(#,##0\)_);\-_);@_)"/>
    <numFmt numFmtId="167" formatCode="_(* #,##0.00_);_(* \(#,##0.00\);_(* \-??_);_(@_)"/>
    <numFmt numFmtId="168" formatCode="#,##0.00_);[RED]\(#,##0.00\)_);\-_);@_)"/>
    <numFmt numFmtId="169" formatCode="_(* #,##0_);_(* \(#,##0\);_(* \-_);_(@_)"/>
    <numFmt numFmtId="170" formatCode="dd\-mmm\-yy_)"/>
    <numFmt numFmtId="171" formatCode="0.00\x_);[RED]\(0.00&quot;x)&quot;_);\-_)"/>
    <numFmt numFmtId="172" formatCode="#,##0.00%_);[RED]\(#,##0.00\)%_);\-_);@_)"/>
    <numFmt numFmtId="173" formatCode="0%"/>
    <numFmt numFmtId="174" formatCode="@_)"/>
    <numFmt numFmtId="175" formatCode="0.00%"/>
    <numFmt numFmtId="176" formatCode="0.0%"/>
    <numFmt numFmtId="177" formatCode="#,##0.0"/>
    <numFmt numFmtId="178" formatCode="0.0"/>
    <numFmt numFmtId="179" formatCode="0"/>
    <numFmt numFmtId="180" formatCode="0.00\x"/>
    <numFmt numFmtId="181" formatCode="#,##0"/>
    <numFmt numFmtId="182" formatCode="_(\$* #,##0.0_);_(\$* \(#,##0.0\);_(\$* \-?_);_(@_)"/>
    <numFmt numFmtId="183" formatCode="0.000%_);[RED]\(0.000%\)_);\-_);@_)"/>
    <numFmt numFmtId="184" formatCode="#,##0.0_);[RED]\(#,##0.0\)_)"/>
    <numFmt numFmtId="185" formatCode="#,##0.0000_);[RED]\(#,##0.0000\)_);\-_);@_)"/>
    <numFmt numFmtId="186" formatCode="#,##0.000000_);[RED]\(#,##0.000000\)_);\-_);@_)"/>
    <numFmt numFmtId="187" formatCode="_(* #,##0.0_);_(* \(#,##0.0\);_(* \-?_);_(@_)"/>
    <numFmt numFmtId="188" formatCode="#,##0.0_);[RED]\(#,##0.0\)_);\-_);@_)"/>
  </numFmts>
  <fonts count="36">
    <font>
      <sz val="11"/>
      <color theme="1"/>
      <name val="Calibri"/>
      <family val="2"/>
      <charset val="1"/>
    </font>
    <font>
      <sz val="10"/>
      <name val="Arial"/>
      <family val="0"/>
    </font>
    <font>
      <sz val="10"/>
      <name val="Arial"/>
      <family val="0"/>
    </font>
    <font>
      <sz val="10"/>
      <name val="Arial"/>
      <family val="0"/>
    </font>
    <font>
      <sz val="11"/>
      <color rgb="FFC00000"/>
      <name val="Calibri"/>
      <family val="2"/>
      <charset val="1"/>
    </font>
    <font>
      <i val="true"/>
      <sz val="10"/>
      <color rgb="FF00B050"/>
      <name val="Calibri"/>
      <family val="2"/>
      <charset val="1"/>
    </font>
    <font>
      <b val="true"/>
      <sz val="15"/>
      <color theme="3"/>
      <name val="Calibri"/>
      <family val="2"/>
      <charset val="1"/>
    </font>
    <font>
      <b val="true"/>
      <sz val="13"/>
      <color theme="3"/>
      <name val="Calibri"/>
      <family val="2"/>
      <charset val="1"/>
    </font>
    <font>
      <b val="true"/>
      <sz val="11"/>
      <color theme="3"/>
      <name val="Calibri"/>
      <family val="2"/>
      <charset val="1"/>
    </font>
    <font>
      <b val="true"/>
      <sz val="14"/>
      <color theme="0"/>
      <name val="Calibri"/>
      <family val="2"/>
      <charset val="1"/>
    </font>
    <font>
      <i val="true"/>
      <sz val="11"/>
      <color rgb="FFC00000"/>
      <name val="Calibri"/>
      <family val="2"/>
      <charset val="1"/>
    </font>
    <font>
      <b val="true"/>
      <sz val="14"/>
      <color theme="1"/>
      <name val="Calibri"/>
      <family val="2"/>
      <charset val="1"/>
    </font>
    <font>
      <b val="true"/>
      <sz val="11"/>
      <color theme="0"/>
      <name val="Calibri"/>
      <family val="2"/>
      <charset val="1"/>
    </font>
    <font>
      <b val="true"/>
      <sz val="11"/>
      <color theme="1"/>
      <name val="Calibri"/>
      <family val="2"/>
      <charset val="1"/>
    </font>
    <font>
      <b val="true"/>
      <sz val="18"/>
      <color theme="0"/>
      <name val="Calibri"/>
      <family val="2"/>
      <charset val="1"/>
    </font>
    <font>
      <sz val="18"/>
      <color theme="3"/>
      <name val="Calibri"/>
      <family val="2"/>
      <charset val="1"/>
    </font>
    <font>
      <sz val="10"/>
      <color theme="5"/>
      <name val="Calibri"/>
      <family val="2"/>
      <charset val="1"/>
    </font>
    <font>
      <sz val="11"/>
      <color rgb="FF0000CC"/>
      <name val="Calibri"/>
      <family val="2"/>
      <charset val="1"/>
    </font>
    <font>
      <b val="true"/>
      <sz val="18"/>
      <color rgb="FFFFFFFF"/>
      <name val="Calibri"/>
      <family val="2"/>
      <charset val="1"/>
    </font>
    <font>
      <b val="true"/>
      <sz val="15"/>
      <color rgb="FF000000"/>
      <name val="Calibri"/>
      <family val="2"/>
      <charset val="1"/>
    </font>
    <font>
      <sz val="10"/>
      <color rgb="FF8B8C8C"/>
      <name val="Calibri"/>
      <family val="2"/>
      <charset val="1"/>
    </font>
    <font>
      <b val="true"/>
      <sz val="11"/>
      <color rgb="FF000000"/>
      <name val="Calibri"/>
      <family val="2"/>
      <charset val="1"/>
    </font>
    <font>
      <i val="true"/>
      <sz val="8"/>
      <color rgb="FF808080"/>
      <name val="Calibri"/>
      <family val="2"/>
      <charset val="1"/>
    </font>
    <font>
      <b val="true"/>
      <sz val="14"/>
      <color rgb="FF1F3864"/>
      <name val="Cambria"/>
      <family val="0"/>
      <charset val="1"/>
    </font>
    <font>
      <i val="true"/>
      <sz val="10"/>
      <name val="Cambria"/>
      <family val="0"/>
      <charset val="1"/>
    </font>
    <font>
      <b val="true"/>
      <sz val="11"/>
      <color rgb="FFFFFFFF"/>
      <name val="Cambria"/>
      <family val="0"/>
      <charset val="1"/>
    </font>
    <font>
      <sz val="10"/>
      <name val="Cambria"/>
      <family val="0"/>
      <charset val="1"/>
    </font>
    <font>
      <b val="true"/>
      <sz val="10"/>
      <name val="Cambria"/>
      <family val="0"/>
      <charset val="1"/>
    </font>
    <font>
      <b val="true"/>
      <sz val="14"/>
      <color rgb="FF000000"/>
      <name val="Calibri"/>
      <family val="2"/>
      <charset val="1"/>
    </font>
    <font>
      <b val="true"/>
      <sz val="20"/>
      <color rgb="FF000000"/>
      <name val="Calibri"/>
      <family val="2"/>
      <charset val="1"/>
    </font>
    <font>
      <b val="true"/>
      <sz val="13"/>
      <color rgb="FF000000"/>
      <name val="Calibri"/>
      <family val="2"/>
      <charset val="1"/>
    </font>
    <font>
      <b val="true"/>
      <sz val="11"/>
      <color rgb="FFFFFFFF"/>
      <name val="Calibri"/>
      <family val="2"/>
      <charset val="1"/>
    </font>
    <font>
      <b val="true"/>
      <sz val="14"/>
      <color rgb="FFFFFFFF"/>
      <name val="Calibri"/>
      <family val="2"/>
      <charset val="1"/>
    </font>
    <font>
      <sz val="11"/>
      <name val="Calibri"/>
      <family val="2"/>
      <charset val="1"/>
    </font>
    <font>
      <i val="true"/>
      <sz val="9"/>
      <color rgb="FF808080"/>
      <name val="Calibri"/>
      <family val="2"/>
      <charset val="1"/>
    </font>
    <font>
      <sz val="11"/>
      <color rgb="FF000000"/>
      <name val="Calibri"/>
      <family val="2"/>
      <charset val="1"/>
    </font>
  </fonts>
  <fills count="17">
    <fill>
      <patternFill patternType="none"/>
    </fill>
    <fill>
      <patternFill patternType="gray125"/>
    </fill>
    <fill>
      <patternFill patternType="solid">
        <fgColor theme="5"/>
        <bgColor rgb="FFDDDDDD"/>
      </patternFill>
    </fill>
    <fill>
      <patternFill patternType="solid">
        <fgColor rgb="FFFFCCCC"/>
        <bgColor rgb="FFDDDDDD"/>
      </patternFill>
    </fill>
    <fill>
      <patternFill patternType="solid">
        <fgColor theme="5" tint="0.5999"/>
        <bgColor rgb="FFDDDDDD"/>
      </patternFill>
    </fill>
    <fill>
      <patternFill patternType="solid">
        <fgColor theme="5" tint="0.3999"/>
        <bgColor rgb="FFD0D0D0"/>
      </patternFill>
    </fill>
    <fill>
      <patternFill patternType="solid">
        <fgColor theme="5" tint="-0.25"/>
        <bgColor rgb="FF8B8C8C"/>
      </patternFill>
    </fill>
    <fill>
      <patternFill patternType="solid">
        <fgColor theme="4"/>
        <bgColor rgb="FFE0E0E0"/>
      </patternFill>
    </fill>
    <fill>
      <patternFill patternType="solid">
        <fgColor rgb="FFFFFF99"/>
        <bgColor rgb="FFF2F2F2"/>
      </patternFill>
    </fill>
    <fill>
      <patternFill patternType="solid">
        <fgColor rgb="FF272F6B"/>
        <bgColor rgb="FF1F3864"/>
      </patternFill>
    </fill>
    <fill>
      <patternFill patternType="solid">
        <fgColor rgb="FFD0D0D0"/>
        <bgColor rgb="FFD1D1D1"/>
      </patternFill>
    </fill>
    <fill>
      <patternFill patternType="solid">
        <fgColor rgb="FF1F3864"/>
        <bgColor rgb="FF272F6B"/>
      </patternFill>
    </fill>
    <fill>
      <patternFill patternType="solid">
        <fgColor rgb="FFF2F2F2"/>
        <bgColor rgb="FFEEEEEE"/>
      </patternFill>
    </fill>
    <fill>
      <patternFill patternType="solid">
        <fgColor rgb="FFB9B9B9"/>
        <bgColor rgb="FFBBBBBB"/>
      </patternFill>
    </fill>
    <fill>
      <patternFill patternType="solid">
        <fgColor rgb="FF686868"/>
        <bgColor rgb="FF808080"/>
      </patternFill>
    </fill>
    <fill>
      <patternFill patternType="solid">
        <fgColor rgb="FF404040"/>
        <bgColor rgb="FF1F3864"/>
      </patternFill>
    </fill>
    <fill>
      <patternFill patternType="solid">
        <fgColor rgb="FFC5C6C6"/>
        <bgColor rgb="FFD0D0D0"/>
      </patternFill>
    </fill>
  </fills>
  <borders count="21">
    <border diagonalUp="false" diagonalDown="false">
      <left/>
      <right/>
      <top/>
      <bottom/>
      <diagonal/>
    </border>
    <border diagonalUp="false" diagonalDown="false">
      <left style="dotted">
        <color theme="5"/>
      </left>
      <right style="dotted">
        <color theme="5"/>
      </right>
      <top style="dotted">
        <color theme="5"/>
      </top>
      <bottom style="dotted">
        <color theme="5"/>
      </bottom>
      <diagonal/>
    </border>
    <border diagonalUp="false" diagonalDown="false">
      <left/>
      <right/>
      <top style="dotted"/>
      <bottom/>
      <diagonal/>
    </border>
    <border diagonalUp="false" diagonalDown="false">
      <left/>
      <right/>
      <top/>
      <bottom style="thick">
        <color theme="5"/>
      </bottom>
      <diagonal/>
    </border>
    <border diagonalUp="false" diagonalDown="false">
      <left/>
      <right/>
      <top/>
      <bottom style="thick">
        <color theme="4"/>
      </bottom>
      <diagonal/>
    </border>
    <border diagonalUp="false" diagonalDown="false">
      <left/>
      <right/>
      <top/>
      <bottom style="thick">
        <color theme="4" tint="0.4999"/>
      </bottom>
      <diagonal/>
    </border>
    <border diagonalUp="false" diagonalDown="false">
      <left/>
      <right/>
      <top/>
      <bottom style="medium">
        <color theme="4" tint="0.3999"/>
      </bottom>
      <diagonal/>
    </border>
    <border diagonalUp="false" diagonalDown="false">
      <left/>
      <right/>
      <top style="thin"/>
      <bottom style="thin"/>
      <diagonal/>
    </border>
    <border diagonalUp="false" diagonalDown="false">
      <left style="thin">
        <color theme="5"/>
      </left>
      <right style="thin">
        <color theme="5"/>
      </right>
      <top style="thin">
        <color theme="5"/>
      </top>
      <bottom style="thin">
        <color theme="5"/>
      </bottom>
      <diagonal/>
    </border>
    <border diagonalUp="false" diagonalDown="false">
      <left style="thin">
        <color theme="5"/>
      </left>
      <right style="thin">
        <color theme="5"/>
      </right>
      <top style="medium">
        <color theme="5"/>
      </top>
      <bottom style="medium">
        <color theme="5"/>
      </bottom>
      <diagonal/>
    </border>
    <border diagonalUp="false" diagonalDown="false">
      <left/>
      <right/>
      <top style="thin">
        <color theme="4"/>
      </top>
      <bottom style="double">
        <color theme="4"/>
      </bottom>
      <diagonal/>
    </border>
    <border diagonalUp="false" diagonalDown="false">
      <left/>
      <right/>
      <top/>
      <bottom style="thick">
        <color rgb="FF8B8C8C"/>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bottom style="thick">
        <color rgb="FF272F6B"/>
      </bottom>
      <diagonal/>
    </border>
    <border diagonalUp="false" diagonalDown="false">
      <left style="dotted">
        <color rgb="FF8B8C8C"/>
      </left>
      <right style="dotted">
        <color rgb="FF8B8C8C"/>
      </right>
      <top style="dotted">
        <color rgb="FF8B8C8C"/>
      </top>
      <bottom style="dotted">
        <color rgb="FF8B8C8C"/>
      </bottom>
      <diagonal/>
    </border>
    <border diagonalUp="false" diagonalDown="false">
      <left style="thin">
        <color rgb="FF8B8C8C"/>
      </left>
      <right style="thin">
        <color rgb="FF8B8C8C"/>
      </right>
      <top style="thin">
        <color rgb="FF8B8C8C"/>
      </top>
      <bottom style="thin">
        <color rgb="FF8B8C8C"/>
      </bottom>
      <diagonal/>
    </border>
    <border diagonalUp="false" diagonalDown="false">
      <left style="thin">
        <color rgb="FF8B8C8C"/>
      </left>
      <right style="thin">
        <color rgb="FF8B8C8C"/>
      </right>
      <top style="medium">
        <color rgb="FF8B8C8C"/>
      </top>
      <bottom style="medium">
        <color rgb="FF8B8C8C"/>
      </bottom>
      <diagonal/>
    </border>
  </borders>
  <cellStyleXfs count="7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7" fontId="0"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3" fontId="0" fillId="0" borderId="0" applyFont="true" applyBorder="true" applyAlignment="true" applyProtection="true">
      <alignment horizontal="general" vertical="bottom" textRotation="0" wrapText="false" indent="0" shrinkToFit="false"/>
      <protection locked="true" hidden="false"/>
    </xf>
    <xf numFmtId="164" fontId="0" fillId="2" borderId="0" applyFont="true" applyBorder="true" applyAlignment="true" applyProtection="true">
      <alignment horizontal="right" vertical="bottom" textRotation="0" wrapText="false" indent="0" shrinkToFit="false"/>
      <protection locked="true" hidden="false"/>
    </xf>
    <xf numFmtId="164" fontId="0" fillId="2" borderId="0" applyFont="true" applyBorder="true" applyAlignment="true" applyProtection="true">
      <alignment horizontal="right" vertical="bottom" textRotation="0" wrapText="false" indent="0" shrinkToFit="false"/>
      <protection locked="true" hidden="false"/>
    </xf>
    <xf numFmtId="165" fontId="4" fillId="3" borderId="0" applyFont="true" applyBorder="true" applyAlignment="true" applyProtection="true">
      <alignment horizontal="general" vertical="bottom" textRotation="0" wrapText="false" indent="0" shrinkToFit="false"/>
      <protection locked="true" hidden="false"/>
    </xf>
    <xf numFmtId="165" fontId="4" fillId="3" borderId="0" applyFont="true" applyBorder="true" applyAlignment="true" applyProtection="true">
      <alignment horizontal="general" vertical="bottom" textRotation="0" wrapText="false" indent="0" shrinkToFit="false"/>
      <protection locked="true" hidden="false"/>
    </xf>
    <xf numFmtId="166" fontId="0" fillId="0" borderId="0" applyFont="true" applyBorder="true" applyAlignment="true" applyProtection="true">
      <alignment horizontal="general" vertical="bottom" textRotation="0" wrapText="false" indent="0" shrinkToFit="false"/>
      <protection locked="true" hidden="false"/>
    </xf>
    <xf numFmtId="167" fontId="0" fillId="0" borderId="0" applyFont="true" applyBorder="true" applyAlignment="true" applyProtection="true">
      <alignment horizontal="general" vertical="bottom" textRotation="0" wrapText="false" indent="0" shrinkToFit="false"/>
      <protection locked="true" hidden="false"/>
    </xf>
    <xf numFmtId="168" fontId="0" fillId="0" borderId="0" applyFont="true" applyBorder="true" applyAlignment="true" applyProtection="true">
      <alignment horizontal="general" vertical="bottom" textRotation="0" wrapText="false" indent="0" shrinkToFit="false"/>
      <protection locked="true" hidden="false"/>
    </xf>
    <xf numFmtId="169"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left" vertical="bottom" textRotation="0" wrapText="false" indent="1" shrinkToFit="false"/>
      <protection locked="true" hidden="false"/>
    </xf>
    <xf numFmtId="164" fontId="5" fillId="0" borderId="0" applyFont="true" applyBorder="true" applyAlignment="true" applyProtection="true">
      <alignment horizontal="left" vertical="bottom" textRotation="0" wrapText="false" indent="1" shrinkToFit="false"/>
      <protection locked="true" hidden="false"/>
    </xf>
    <xf numFmtId="164" fontId="0" fillId="4" borderId="1" applyFont="true" applyBorder="true" applyAlignment="true" applyProtection="true">
      <alignment horizontal="right" vertical="bottom" textRotation="0" wrapText="false" indent="0" shrinkToFit="false"/>
      <protection locked="true" hidden="false"/>
    </xf>
    <xf numFmtId="164" fontId="0" fillId="4" borderId="1" applyFont="true" applyBorder="true" applyAlignment="true" applyProtection="true">
      <alignment horizontal="right" vertical="bottom" textRotation="0" wrapText="false" indent="0" shrinkToFit="false"/>
      <protection locked="true" hidden="false"/>
    </xf>
    <xf numFmtId="170" fontId="0" fillId="0" borderId="0" applyFont="true" applyBorder="true" applyAlignment="true" applyProtection="true">
      <alignment horizontal="right" vertical="bottom" textRotation="0" wrapText="false" indent="0" shrinkToFit="false"/>
      <protection locked="true" hidden="false"/>
    </xf>
    <xf numFmtId="170" fontId="0" fillId="0" borderId="0" applyFont="true" applyBorder="true" applyAlignment="true" applyProtection="true">
      <alignment horizontal="right" vertical="bottom" textRotation="0" wrapText="false" indent="0" shrinkToFit="false"/>
      <protection locked="true" hidden="false"/>
    </xf>
    <xf numFmtId="164" fontId="0" fillId="0" borderId="2" applyFont="true" applyBorder="true" applyAlignment="true" applyProtection="true">
      <alignment horizontal="right" vertical="bottom" textRotation="0" wrapText="false" indent="0" shrinkToFit="false"/>
      <protection locked="true" hidden="false"/>
    </xf>
    <xf numFmtId="164" fontId="0" fillId="0" borderId="2" applyFont="true" applyBorder="true" applyAlignment="true" applyProtection="true">
      <alignment horizontal="right" vertical="bottom" textRotation="0" wrapText="false" indent="0" shrinkToFit="false"/>
      <protection locked="true" hidden="false"/>
    </xf>
    <xf numFmtId="164" fontId="0" fillId="4" borderId="0" applyFont="true" applyBorder="true" applyAlignment="true" applyProtection="true">
      <alignment horizontal="general" vertical="bottom" textRotation="0" wrapText="false" indent="0" shrinkToFit="false"/>
      <protection locked="true" hidden="false"/>
    </xf>
    <xf numFmtId="164" fontId="0" fillId="4" borderId="0" applyFont="true" applyBorder="true" applyAlignment="true" applyProtection="true">
      <alignment horizontal="general" vertical="bottom" textRotation="0" wrapText="false" indent="0" shrinkToFit="false"/>
      <protection locked="true" hidden="false"/>
    </xf>
    <xf numFmtId="164" fontId="6" fillId="0" borderId="3" applyFont="true" applyBorder="true" applyAlignment="true" applyProtection="true">
      <alignment horizontal="left" vertical="bottom" textRotation="0" wrapText="false" indent="1" shrinkToFit="false"/>
      <protection locked="true" hidden="false"/>
    </xf>
    <xf numFmtId="164" fontId="6" fillId="0" borderId="4" applyFont="true" applyBorder="true" applyAlignment="true" applyProtection="true">
      <alignment horizontal="general" vertical="bottom" textRotation="0" wrapText="false" indent="0" shrinkToFit="false"/>
      <protection locked="true" hidden="false"/>
    </xf>
    <xf numFmtId="164" fontId="7" fillId="0" borderId="4" applyFont="true" applyBorder="true" applyAlignment="true" applyProtection="true">
      <alignment horizontal="left" vertical="bottom" textRotation="0" wrapText="false" indent="1" shrinkToFit="false"/>
      <protection locked="true" hidden="false"/>
    </xf>
    <xf numFmtId="164" fontId="7" fillId="0" borderId="5"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left" vertical="bottom" textRotation="0" wrapText="false" indent="1" shrinkToFit="false"/>
      <protection locked="true" hidden="false"/>
    </xf>
    <xf numFmtId="164" fontId="8" fillId="0" borderId="6" applyFont="true" applyBorder="true" applyAlignment="true" applyProtection="true">
      <alignment horizontal="general" vertical="bottom" textRotation="0" wrapText="false" indent="0" shrinkToFit="false"/>
      <protection locked="true" hidden="false"/>
    </xf>
    <xf numFmtId="164" fontId="9" fillId="4" borderId="7" applyFont="true" applyBorder="true" applyAlignment="true" applyProtection="true">
      <alignment horizontal="left" vertical="bottom" textRotation="0" wrapText="false" indent="1"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71" fontId="0" fillId="0" borderId="0" applyFont="true" applyBorder="true" applyAlignment="true" applyProtection="true">
      <alignment horizontal="right" vertical="bottom" textRotation="0" wrapText="false" indent="0" shrinkToFit="false"/>
      <protection locked="true" hidden="false"/>
    </xf>
    <xf numFmtId="171" fontId="0" fillId="0" borderId="0" applyFont="true" applyBorder="true" applyAlignment="true" applyProtection="true">
      <alignment horizontal="right" vertical="bottom" textRotation="0" wrapText="false" indent="0" shrinkToFit="false"/>
      <protection locked="true" hidden="false"/>
    </xf>
    <xf numFmtId="164" fontId="10" fillId="0" borderId="0" applyFont="true" applyBorder="true" applyAlignment="true" applyProtection="true">
      <alignment horizontal="left" vertical="bottom" textRotation="0" wrapText="false" indent="1" shrinkToFit="false"/>
      <protection locked="true" hidden="false"/>
    </xf>
    <xf numFmtId="172" fontId="0" fillId="0" borderId="0" applyFont="true" applyBorder="true" applyAlignment="true" applyProtection="true">
      <alignment horizontal="general" vertical="bottom" textRotation="0" wrapText="false" indent="0" shrinkToFit="false"/>
      <protection locked="true" hidden="false"/>
    </xf>
    <xf numFmtId="173" fontId="0" fillId="0" borderId="0" applyFont="true" applyBorder="true" applyAlignment="true" applyProtection="true">
      <alignment horizontal="general" vertical="bottom" textRotation="0" wrapText="false" indent="0" shrinkToFit="false"/>
      <protection locked="true" hidden="false"/>
    </xf>
    <xf numFmtId="164" fontId="11" fillId="5" borderId="7" applyFont="true" applyBorder="true" applyAlignment="true" applyProtection="true">
      <alignment horizontal="left" vertical="bottom" textRotation="0" wrapText="false" indent="2" shrinkToFit="false"/>
      <protection locked="true" hidden="true"/>
    </xf>
    <xf numFmtId="164" fontId="11" fillId="5" borderId="7" applyFont="true" applyBorder="true" applyAlignment="true" applyProtection="true">
      <alignment horizontal="left" vertical="bottom" textRotation="0" wrapText="false" indent="2" shrinkToFit="false"/>
      <protection locked="true" hidden="true"/>
    </xf>
    <xf numFmtId="164" fontId="0" fillId="4" borderId="8" applyFont="true" applyBorder="true" applyAlignment="true" applyProtection="true">
      <alignment horizontal="right" vertical="bottom" textRotation="0" wrapText="false" indent="0" shrinkToFit="false"/>
      <protection locked="true" hidden="false"/>
    </xf>
    <xf numFmtId="164" fontId="0" fillId="4" borderId="8" applyFont="true" applyBorder="true" applyAlignment="true" applyProtection="true">
      <alignment horizontal="right" vertical="bottom" textRotation="0" wrapText="false" indent="0" shrinkToFit="false"/>
      <protection locked="true" hidden="false"/>
    </xf>
    <xf numFmtId="164" fontId="12" fillId="6" borderId="8" applyFont="true" applyBorder="true" applyAlignment="true" applyProtection="true">
      <alignment horizontal="center" vertical="bottom" textRotation="0" wrapText="false" indent="0" shrinkToFit="false"/>
      <protection locked="true" hidden="false"/>
    </xf>
    <xf numFmtId="164" fontId="12" fillId="6" borderId="8" applyFont="true" applyBorder="true" applyAlignment="true" applyProtection="true">
      <alignment horizontal="center" vertical="bottom" textRotation="0" wrapText="false" indent="0" shrinkToFit="false"/>
      <protection locked="true" hidden="false"/>
    </xf>
    <xf numFmtId="164" fontId="13" fillId="0" borderId="9" applyFont="true" applyBorder="true" applyAlignment="true" applyProtection="true">
      <alignment horizontal="right" vertical="bottom" textRotation="0" wrapText="false" indent="0" shrinkToFit="false"/>
      <protection locked="true" hidden="false"/>
    </xf>
    <xf numFmtId="164" fontId="13" fillId="0" borderId="9" applyFont="true" applyBorder="true" applyAlignment="true" applyProtection="true">
      <alignment horizontal="right" vertical="bottom" textRotation="0" wrapText="false" indent="0" shrinkToFit="false"/>
      <protection locked="true" hidden="false"/>
    </xf>
    <xf numFmtId="174" fontId="0" fillId="0" borderId="0" applyFont="true" applyBorder="true" applyAlignment="true" applyProtection="true">
      <alignment horizontal="right" vertical="bottom" textRotation="0" wrapText="false" indent="0" shrinkToFit="false"/>
      <protection locked="true" hidden="false"/>
    </xf>
    <xf numFmtId="174" fontId="0" fillId="0" borderId="0" applyFont="true" applyBorder="true" applyAlignment="true" applyProtection="true">
      <alignment horizontal="right" vertical="bottom" textRotation="0" wrapText="false" indent="0" shrinkToFit="false"/>
      <protection locked="true" hidden="false"/>
    </xf>
    <xf numFmtId="164" fontId="14" fillId="7" borderId="7" applyFont="true" applyBorder="true" applyAlignment="true" applyProtection="true">
      <alignment horizontal="left" vertical="bottom" textRotation="0" wrapText="false" indent="1" shrinkToFit="false"/>
      <protection locked="true" hidden="false"/>
    </xf>
    <xf numFmtId="164" fontId="15" fillId="0" borderId="0" applyFont="true" applyBorder="true" applyAlignment="true" applyProtection="true">
      <alignment horizontal="general" vertical="bottom" textRotation="0" wrapText="false" indent="0" shrinkToFit="false"/>
      <protection locked="true" hidden="false"/>
    </xf>
    <xf numFmtId="164" fontId="13" fillId="0" borderId="7" applyFont="true" applyBorder="true" applyAlignment="true" applyProtection="true">
      <alignment horizontal="general" vertical="bottom" textRotation="0" wrapText="false" indent="0" shrinkToFit="false"/>
      <protection locked="true" hidden="false"/>
    </xf>
    <xf numFmtId="164" fontId="13" fillId="0" borderId="10" applyFont="true" applyBorder="true" applyAlignment="true" applyProtection="true">
      <alignment horizontal="general" vertical="bottom" textRotation="0" wrapText="false" indent="0" shrinkToFit="false"/>
      <protection locked="true" hidden="false"/>
    </xf>
    <xf numFmtId="164" fontId="16" fillId="0" borderId="0" applyFont="true" applyBorder="true" applyAlignment="true" applyProtection="true">
      <alignment horizontal="left" vertical="bottom" textRotation="0" wrapText="false" indent="1" shrinkToFit="false"/>
      <protection locked="true" hidden="false"/>
    </xf>
    <xf numFmtId="164" fontId="16" fillId="0" borderId="0" applyFont="true" applyBorder="true" applyAlignment="true" applyProtection="true">
      <alignment horizontal="left" vertical="bottom" textRotation="0" wrapText="false" indent="1" shrinkToFit="false"/>
      <protection locked="true" hidden="false"/>
    </xf>
    <xf numFmtId="164" fontId="17" fillId="8" borderId="1" applyFont="true" applyBorder="true" applyAlignment="true" applyProtection="true">
      <alignment horizontal="right" vertical="bottom" textRotation="0" wrapText="false" indent="0" shrinkToFit="false"/>
      <protection locked="false" hidden="false"/>
    </xf>
    <xf numFmtId="164" fontId="17" fillId="8" borderId="1" applyFont="true" applyBorder="true" applyAlignment="true" applyProtection="true">
      <alignment horizontal="right" vertical="bottom" textRotation="0" wrapText="false" indent="0" shrinkToFit="false"/>
      <protection locked="false" hidden="false"/>
    </xf>
    <xf numFmtId="164" fontId="15" fillId="0" borderId="0" applyFont="true" applyBorder="true" applyAlignment="true" applyProtection="true">
      <alignment horizontal="general" vertical="bottom" textRotation="0" wrapText="false" indent="0" shrinkToFit="false"/>
      <protection locked="true" hidden="false"/>
    </xf>
    <xf numFmtId="164" fontId="6" fillId="0" borderId="4" applyFont="true" applyBorder="true" applyAlignment="true" applyProtection="true">
      <alignment horizontal="general" vertical="bottom" textRotation="0" wrapText="false" indent="0" shrinkToFit="false"/>
      <protection locked="true" hidden="false"/>
    </xf>
    <xf numFmtId="164" fontId="8" fillId="0" borderId="6" applyFont="true" applyBorder="true" applyAlignment="true" applyProtection="true">
      <alignment horizontal="general" vertical="bottom" textRotation="0" wrapText="false" indent="0" shrinkToFit="false"/>
      <protection locked="true" hidden="false"/>
    </xf>
    <xf numFmtId="164" fontId="7" fillId="0" borderId="5" applyFont="true" applyBorder="true" applyAlignment="true" applyProtection="true">
      <alignment horizontal="general" vertical="bottom" textRotation="0" wrapText="false" indent="0" shrinkToFit="false"/>
      <protection locked="true" hidden="false"/>
    </xf>
    <xf numFmtId="164" fontId="13" fillId="0" borderId="10" applyFont="true" applyBorder="true" applyAlignment="true" applyProtection="true">
      <alignment horizontal="general" vertical="bottom" textRotation="0" wrapText="false" indent="0" shrinkToFit="false"/>
      <protection locked="true" hidden="false"/>
    </xf>
    <xf numFmtId="169" fontId="0"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cellStyleXfs>
  <cellXfs count="193">
    <xf numFmtId="164" fontId="0" fillId="0" borderId="0" xfId="0" applyFont="false" applyBorder="false" applyAlignment="false" applyProtection="false">
      <alignment horizontal="general" vertical="bottom" textRotation="0" wrapText="false" indent="0" shrinkToFit="false"/>
      <protection locked="true" hidden="false"/>
    </xf>
    <xf numFmtId="164" fontId="18" fillId="9" borderId="7" xfId="69" applyFont="true" applyBorder="true" applyAlignment="true" applyProtection="false">
      <alignment horizontal="left" vertical="bottom" textRotation="0" wrapText="false" indent="1" shrinkToFit="false"/>
      <protection locked="true" hidden="false"/>
    </xf>
    <xf numFmtId="164" fontId="19" fillId="0" borderId="11" xfId="70" applyFont="true" applyBorder="true" applyAlignment="true" applyProtection="false">
      <alignment horizontal="left" vertical="bottom" textRotation="0" wrapText="false" indent="1"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8" fillId="0" borderId="6" xfId="71" applyFont="true" applyBorder="true" applyAlignment="false" applyProtection="false">
      <alignment horizontal="general" vertical="bottom" textRotation="0" wrapText="false" indent="0" shrinkToFit="false"/>
      <protection locked="true" hidden="false"/>
    </xf>
    <xf numFmtId="174" fontId="0" fillId="0" borderId="0" xfId="59" applyFont="true" applyBorder="false" applyAlignment="true" applyProtection="false">
      <alignment horizontal="right" vertical="bottom" textRotation="0" wrapText="false" indent="0" shrinkToFit="false"/>
      <protection locked="true" hidden="false"/>
    </xf>
    <xf numFmtId="175" fontId="17" fillId="8" borderId="1" xfId="67" applyFont="true" applyBorder="true" applyAlignment="true" applyProtection="true">
      <alignment horizontal="right" vertical="bottom" textRotation="0" wrapText="false" indent="0" shrinkToFit="false"/>
      <protection locked="false" hidden="false"/>
    </xf>
    <xf numFmtId="164" fontId="20" fillId="0" borderId="0" xfId="65" applyFont="true" applyBorder="false" applyAlignment="true" applyProtection="false">
      <alignment horizontal="left" vertical="bottom" textRotation="0" wrapText="false" indent="1" shrinkToFit="false"/>
      <protection locked="true" hidden="false"/>
    </xf>
    <xf numFmtId="166" fontId="17" fillId="8" borderId="1" xfId="67" applyFont="true" applyBorder="true" applyAlignment="true" applyProtection="true">
      <alignment horizontal="right" vertical="bottom" textRotation="0" wrapText="false" indent="0" shrinkToFit="false"/>
      <protection locked="false" hidden="false"/>
    </xf>
    <xf numFmtId="172" fontId="17" fillId="8" borderId="1" xfId="67" applyFont="true" applyBorder="true" applyAlignment="true" applyProtection="true">
      <alignment horizontal="right" vertical="bottom" textRotation="0" wrapText="false" indent="0" shrinkToFit="false"/>
      <protection locked="false" hidden="false"/>
    </xf>
    <xf numFmtId="176" fontId="17" fillId="8" borderId="1" xfId="67" applyFont="true" applyBorder="true" applyAlignment="true" applyProtection="true">
      <alignment horizontal="right" vertical="bottom" textRotation="0" wrapText="false" indent="0" shrinkToFit="false"/>
      <protection locked="false" hidden="false"/>
    </xf>
    <xf numFmtId="164" fontId="21" fillId="0" borderId="0" xfId="71" applyFont="true" applyBorder="true" applyAlignment="true" applyProtection="false">
      <alignment horizontal="left" vertical="bottom" textRotation="0" wrapText="false" indent="1"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77" fontId="13" fillId="0" borderId="0" xfId="0" applyFont="true" applyBorder="false" applyAlignment="false" applyProtection="false">
      <alignment horizontal="general" vertical="bottom" textRotation="0" wrapText="false" indent="0" shrinkToFit="false"/>
      <protection locked="true" hidden="false"/>
    </xf>
    <xf numFmtId="172" fontId="13" fillId="0" borderId="0" xfId="0" applyFont="true" applyBorder="false" applyAlignment="false" applyProtection="false">
      <alignment horizontal="general" vertical="bottom" textRotation="0" wrapText="false" indent="0" shrinkToFit="false"/>
      <protection locked="true" hidden="false"/>
    </xf>
    <xf numFmtId="178" fontId="13" fillId="0" borderId="0" xfId="0" applyFont="true" applyBorder="false" applyAlignment="false" applyProtection="false">
      <alignment horizontal="general" vertical="bottom" textRotation="0" wrapText="false" indent="0" shrinkToFit="false"/>
      <protection locked="true" hidden="false"/>
    </xf>
    <xf numFmtId="164" fontId="17" fillId="8" borderId="1" xfId="67" applyFont="true" applyBorder="true" applyAlignment="true" applyProtection="true">
      <alignment horizontal="right" vertical="bottom" textRotation="0" wrapText="false" indent="0" shrinkToFit="false"/>
      <protection locked="false" hidden="false"/>
    </xf>
    <xf numFmtId="179" fontId="13" fillId="0" borderId="0" xfId="0" applyFont="true" applyBorder="false" applyAlignment="false" applyProtection="false">
      <alignment horizontal="general" vertical="bottom" textRotation="0" wrapText="false" indent="0" shrinkToFit="false"/>
      <protection locked="true" hidden="false"/>
    </xf>
    <xf numFmtId="180" fontId="13" fillId="0" borderId="0" xfId="0" applyFont="true" applyBorder="false" applyAlignment="false" applyProtection="false">
      <alignment horizontal="general" vertical="bottom" textRotation="0" wrapText="false" indent="0" shrinkToFit="false"/>
      <protection locked="true" hidden="false"/>
    </xf>
    <xf numFmtId="164" fontId="16" fillId="0" borderId="0" xfId="65" applyFont="true" applyBorder="false" applyAlignment="true" applyProtection="false">
      <alignment horizontal="left" vertical="bottom" textRotation="0" wrapText="false" indent="1" shrinkToFit="false"/>
      <protection locked="true" hidden="false"/>
    </xf>
    <xf numFmtId="174" fontId="0" fillId="0" borderId="0" xfId="59" applyFont="true" applyBorder="false" applyAlignment="true" applyProtection="false">
      <alignment horizontal="left" vertical="bottom" textRotation="0" wrapText="false" indent="0" shrinkToFit="false"/>
      <protection locked="true" hidden="false"/>
    </xf>
    <xf numFmtId="176" fontId="0" fillId="0" borderId="0" xfId="0" applyFont="true" applyBorder="false" applyAlignment="false" applyProtection="false">
      <alignment horizontal="general" vertical="bottom" textRotation="0" wrapText="false" indent="0" shrinkToFit="false"/>
      <protection locked="true" hidden="false"/>
    </xf>
    <xf numFmtId="181" fontId="0" fillId="0" borderId="0" xfId="0" applyFont="true" applyBorder="false" applyAlignment="false" applyProtection="false">
      <alignment horizontal="general" vertical="bottom" textRotation="0" wrapText="false" indent="0" shrinkToFit="false"/>
      <protection locked="true" hidden="false"/>
    </xf>
    <xf numFmtId="164" fontId="13" fillId="10" borderId="12" xfId="36" applyFont="true" applyBorder="true" applyAlignment="true" applyProtection="false">
      <alignment horizontal="center" vertical="bottom" textRotation="0" wrapText="false" indent="0" shrinkToFit="false"/>
      <protection locked="true" hidden="false"/>
    </xf>
    <xf numFmtId="182" fontId="13" fillId="0" borderId="0" xfId="0" applyFont="true" applyBorder="false" applyAlignment="true" applyProtection="false">
      <alignment horizontal="center" vertical="bottom" textRotation="0" wrapText="false" indent="0" shrinkToFit="false"/>
      <protection locked="true" hidden="false"/>
    </xf>
    <xf numFmtId="183" fontId="21" fillId="10" borderId="0" xfId="71" applyFont="true" applyBorder="true" applyAlignment="true" applyProtection="false">
      <alignment horizontal="center" vertical="bottom" textRotation="0" wrapText="false" indent="0" shrinkToFit="false"/>
      <protection locked="true" hidden="false"/>
    </xf>
    <xf numFmtId="183" fontId="21" fillId="10" borderId="0" xfId="71" applyFont="true" applyBorder="true" applyAlignment="true" applyProtection="false">
      <alignment horizontal="left" vertical="bottom" textRotation="0" wrapText="false" indent="0" shrinkToFit="false"/>
      <protection locked="true" hidden="false"/>
    </xf>
    <xf numFmtId="164" fontId="13" fillId="10" borderId="13" xfId="36" applyFont="true" applyBorder="true" applyAlignment="true" applyProtection="false">
      <alignment horizontal="center" vertical="bottom" textRotation="0" wrapText="false" indent="0" shrinkToFit="false"/>
      <protection locked="true" hidden="false"/>
    </xf>
    <xf numFmtId="180" fontId="21" fillId="10" borderId="0" xfId="71" applyFont="true" applyBorder="true" applyAlignment="true" applyProtection="false">
      <alignment horizontal="center" vertical="bottom" textRotation="0" wrapText="false" indent="0" shrinkToFit="false"/>
      <protection locked="true" hidden="false"/>
    </xf>
    <xf numFmtId="184" fontId="13" fillId="0" borderId="12" xfId="0" applyFont="true" applyBorder="true" applyAlignment="true" applyProtection="false">
      <alignment horizontal="center" vertical="bottom" textRotation="0" wrapText="false" indent="0" shrinkToFit="false"/>
      <protection locked="true" hidden="false"/>
    </xf>
    <xf numFmtId="164" fontId="13" fillId="10" borderId="14" xfId="36" applyFont="true" applyBorder="true" applyAlignment="true" applyProtection="false">
      <alignment horizontal="center" vertical="bottom" textRotation="0" wrapText="false" indent="0" shrinkToFit="false"/>
      <protection locked="true" hidden="false"/>
    </xf>
    <xf numFmtId="164" fontId="13" fillId="10" borderId="15" xfId="36" applyFont="true" applyBorder="true" applyAlignment="true" applyProtection="false">
      <alignment horizontal="center" vertical="bottom" textRotation="0" wrapText="false" indent="0" shrinkToFit="false"/>
      <protection locked="true" hidden="false"/>
    </xf>
    <xf numFmtId="172" fontId="0"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2" fillId="6" borderId="8" xfId="55" applyFont="true" applyBorder="true" applyAlignment="true" applyProtection="false">
      <alignment horizontal="center" vertical="bottom" textRotation="0" wrapText="false" indent="0" shrinkToFit="false"/>
      <protection locked="true" hidden="false"/>
    </xf>
    <xf numFmtId="164" fontId="12" fillId="6" borderId="8" xfId="55" applyFont="true" applyBorder="true" applyAlignment="true" applyProtection="false">
      <alignment horizontal="left" vertical="bottom" textRotation="0" wrapText="false" indent="0" shrinkToFit="false"/>
      <protection locked="true" hidden="false"/>
    </xf>
    <xf numFmtId="177" fontId="0" fillId="0" borderId="0" xfId="0" applyFont="true" applyBorder="false" applyAlignment="false" applyProtection="false">
      <alignment horizontal="general" vertical="bottom" textRotation="0" wrapText="false" indent="0" shrinkToFit="false"/>
      <protection locked="true" hidden="false"/>
    </xf>
    <xf numFmtId="177" fontId="17" fillId="8" borderId="1" xfId="67" applyFont="true" applyBorder="true" applyAlignment="true" applyProtection="true">
      <alignment horizontal="right" vertical="bottom" textRotation="0" wrapText="false" indent="0" shrinkToFit="false"/>
      <protection locked="false" hidden="false"/>
    </xf>
    <xf numFmtId="176" fontId="0" fillId="0" borderId="0" xfId="0" applyFont="true" applyBorder="false" applyAlignment="true" applyProtection="false">
      <alignment horizontal="left" vertical="bottom" textRotation="0" wrapText="false" indent="0" shrinkToFit="false"/>
      <protection locked="true" hidden="false"/>
    </xf>
    <xf numFmtId="181" fontId="17" fillId="8" borderId="1" xfId="67" applyFont="true" applyBorder="true" applyAlignment="true" applyProtection="true">
      <alignment horizontal="right" vertical="bottom" textRotation="0" wrapText="false" indent="0" shrinkToFit="false"/>
      <protection locked="fals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true" applyAlignment="true" applyProtection="false">
      <alignment horizontal="general" vertical="top" textRotation="0" wrapText="true" indent="0" shrinkToFit="false"/>
      <protection locked="true" hidden="false"/>
    </xf>
    <xf numFmtId="164" fontId="25" fillId="11" borderId="16" xfId="0" applyFont="true" applyBorder="true" applyAlignment="true" applyProtection="false">
      <alignment horizontal="general" vertical="top" textRotation="0" wrapText="true" indent="0" shrinkToFit="false"/>
      <protection locked="true" hidden="false"/>
    </xf>
    <xf numFmtId="164" fontId="26" fillId="0" borderId="16" xfId="0" applyFont="true" applyBorder="true" applyAlignment="true" applyProtection="false">
      <alignment horizontal="general" vertical="top" textRotation="0" wrapText="true" indent="0" shrinkToFit="false"/>
      <protection locked="true" hidden="false"/>
    </xf>
    <xf numFmtId="164" fontId="27" fillId="0" borderId="16" xfId="0" applyFont="true" applyBorder="true" applyAlignment="true" applyProtection="false">
      <alignment horizontal="general" vertical="top" textRotation="0" wrapText="true" indent="0" shrinkToFit="false"/>
      <protection locked="true" hidden="false"/>
    </xf>
    <xf numFmtId="164" fontId="26" fillId="12" borderId="16" xfId="0" applyFont="true" applyBorder="true" applyAlignment="true" applyProtection="false">
      <alignment horizontal="general" vertical="top" textRotation="0" wrapText="true" indent="0" shrinkToFit="false"/>
      <protection locked="true" hidden="false"/>
    </xf>
    <xf numFmtId="164" fontId="27" fillId="12" borderId="16" xfId="0" applyFont="true" applyBorder="true" applyAlignment="true" applyProtection="false">
      <alignment horizontal="general" vertical="top" textRotation="0" wrapText="tru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74" fontId="18" fillId="9" borderId="7" xfId="62" applyFont="true" applyBorder="true" applyAlignment="true" applyProtection="false">
      <alignment horizontal="left" vertical="bottom" textRotation="0" wrapText="false" indent="1" shrinkToFit="false"/>
      <protection locked="true" hidden="false"/>
    </xf>
    <xf numFmtId="164" fontId="18" fillId="9" borderId="7" xfId="62" applyFont="true" applyBorder="true" applyAlignment="true" applyProtection="false">
      <alignment horizontal="left" vertical="bottom" textRotation="0" wrapText="false" indent="1" shrinkToFit="false"/>
      <protection locked="true" hidden="false"/>
    </xf>
    <xf numFmtId="164" fontId="28" fillId="13" borderId="7" xfId="52" applyFont="true" applyBorder="true" applyAlignment="true" applyProtection="true">
      <alignment horizontal="left" vertical="bottom" textRotation="0" wrapText="false" indent="2" shrinkToFit="false"/>
      <protection locked="true" hidden="true"/>
    </xf>
    <xf numFmtId="164" fontId="28" fillId="13" borderId="7" xfId="52" applyFont="true" applyBorder="true" applyAlignment="true" applyProtection="true">
      <alignment horizontal="right" vertical="bottom" textRotation="0" wrapText="false" indent="2" shrinkToFit="false"/>
      <protection locked="true" hidden="true"/>
    </xf>
    <xf numFmtId="164" fontId="0" fillId="10" borderId="0" xfId="37" applyFont="true" applyBorder="false" applyAlignment="false" applyProtection="false">
      <alignment horizontal="general" vertical="bottom" textRotation="0" wrapText="false" indent="0" shrinkToFit="false"/>
      <protection locked="true" hidden="false"/>
    </xf>
    <xf numFmtId="164" fontId="0" fillId="10" borderId="0" xfId="36" applyFont="true" applyBorder="false" applyAlignment="true" applyProtection="false">
      <alignment horizontal="left" vertical="bottom" textRotation="0" wrapText="false" indent="0" shrinkToFit="false"/>
      <protection locked="true" hidden="false"/>
    </xf>
    <xf numFmtId="164" fontId="0" fillId="10" borderId="0" xfId="36" applyFont="true" applyBorder="false" applyAlignment="true" applyProtection="false">
      <alignment horizontal="right" vertical="bottom" textRotation="0" wrapText="false" indent="0" shrinkToFit="false"/>
      <protection locked="true" hidden="false"/>
    </xf>
    <xf numFmtId="164" fontId="0" fillId="10" borderId="0" xfId="36" applyFont="true" applyBorder="false" applyAlignment="false" applyProtection="false">
      <alignment horizontal="general" vertical="bottom" textRotation="0" wrapText="false" indent="0" shrinkToFit="false"/>
      <protection locked="true" hidden="false"/>
    </xf>
    <xf numFmtId="166" fontId="0" fillId="10" borderId="0" xfId="15" applyFont="true" applyBorder="false" applyAlignment="true" applyProtection="false">
      <alignment horizontal="right" vertical="bottom" textRotation="0" wrapText="false" indent="0" shrinkToFit="false"/>
      <protection locked="true" hidden="false"/>
    </xf>
    <xf numFmtId="164" fontId="0" fillId="10" borderId="0" xfId="37" applyFont="true" applyBorder="false" applyAlignment="true" applyProtection="false">
      <alignment horizontal="left" vertical="bottom" textRotation="0" wrapText="false" indent="0" shrinkToFit="false"/>
      <protection locked="true" hidden="false"/>
    </xf>
    <xf numFmtId="164" fontId="0" fillId="10" borderId="0" xfId="37" applyFont="true" applyBorder="false" applyAlignment="true" applyProtection="false">
      <alignment horizontal="right" vertical="bottom" textRotation="0" wrapText="false" indent="1" shrinkToFit="false"/>
      <protection locked="true" hidden="false"/>
    </xf>
    <xf numFmtId="164" fontId="0" fillId="10" borderId="0" xfId="37" applyFont="true" applyBorder="false" applyAlignment="true" applyProtection="false">
      <alignment horizontal="left" vertical="bottom" textRotation="0" wrapText="false" indent="1" shrinkToFit="false"/>
      <protection locked="true" hidden="false"/>
    </xf>
    <xf numFmtId="164" fontId="0" fillId="10" borderId="0" xfId="37" applyFont="true" applyBorder="false" applyAlignment="true" applyProtection="false">
      <alignment horizontal="left" vertical="top" textRotation="0" wrapText="true" indent="0" shrinkToFit="false"/>
      <protection locked="true" hidden="false"/>
    </xf>
    <xf numFmtId="164" fontId="0" fillId="10" borderId="0" xfId="37" applyFont="true" applyBorder="false" applyAlignment="true" applyProtection="false">
      <alignment horizontal="right" vertical="bottom" textRotation="0" wrapText="false" indent="0" shrinkToFit="false"/>
      <protection locked="true" hidden="false"/>
    </xf>
    <xf numFmtId="164" fontId="29" fillId="0" borderId="11" xfId="39" applyFont="true" applyBorder="true" applyAlignment="true" applyProtection="false">
      <alignment horizontal="left" vertical="bottom" textRotation="0" wrapText="false" indent="1" shrinkToFit="false"/>
      <protection locked="true" hidden="false"/>
    </xf>
    <xf numFmtId="164" fontId="19" fillId="0" borderId="11" xfId="39" applyFont="true" applyBorder="true" applyAlignment="true" applyProtection="false">
      <alignment horizontal="left" vertical="bottom" textRotation="0" wrapText="false" indent="1" shrinkToFit="false"/>
      <protection locked="true" hidden="false"/>
    </xf>
    <xf numFmtId="164" fontId="30" fillId="0" borderId="17" xfId="41" applyFont="true" applyBorder="true" applyAlignment="true" applyProtection="false">
      <alignment horizontal="left" vertical="bottom" textRotation="0" wrapText="false" indent="1" shrinkToFit="false"/>
      <protection locked="true" hidden="false"/>
    </xf>
    <xf numFmtId="174" fontId="17" fillId="8" borderId="1" xfId="67" applyFont="true" applyBorder="true" applyAlignment="true" applyProtection="true">
      <alignment horizontal="right" vertical="bottom" textRotation="0" wrapText="false" indent="0" shrinkToFit="false"/>
      <protection locked="false" hidden="false"/>
    </xf>
    <xf numFmtId="164" fontId="30" fillId="0" borderId="17" xfId="72" applyFont="true" applyBorder="true" applyAlignment="true" applyProtection="false">
      <alignment horizontal="left" vertical="bottom" textRotation="0" wrapText="false" indent="1" shrinkToFit="false"/>
      <protection locked="true" hidden="false"/>
    </xf>
    <xf numFmtId="164" fontId="0" fillId="0" borderId="0" xfId="59" applyFont="true" applyBorder="false" applyAlignment="true" applyProtection="false">
      <alignment horizontal="general" vertical="bottom" textRotation="0" wrapText="false" indent="0" shrinkToFit="false"/>
      <protection locked="true" hidden="false"/>
    </xf>
    <xf numFmtId="174" fontId="0" fillId="0" borderId="0" xfId="59" applyFont="true" applyBorder="false" applyAlignment="true" applyProtection="false">
      <alignment horizontal="left" vertical="top" textRotation="0" wrapText="true" indent="0" shrinkToFit="false"/>
      <protection locked="true" hidden="false"/>
    </xf>
    <xf numFmtId="164" fontId="20" fillId="0" borderId="0" xfId="66" applyFont="true" applyBorder="false" applyAlignment="true" applyProtection="false">
      <alignment horizontal="left" vertical="bottom" textRotation="0" wrapText="false" indent="1" shrinkToFit="false"/>
      <protection locked="true" hidden="false"/>
    </xf>
    <xf numFmtId="168" fontId="17" fillId="8" borderId="18" xfId="68" applyFont="true" applyBorder="true" applyAlignment="true" applyProtection="true">
      <alignment horizontal="general" vertical="bottom" textRotation="0" wrapText="false" indent="0" shrinkToFit="false"/>
      <protection locked="false" hidden="false"/>
    </xf>
    <xf numFmtId="164" fontId="0" fillId="0" borderId="0" xfId="0" applyFont="true" applyBorder="false" applyAlignment="true" applyProtection="false">
      <alignment horizontal="left" vertical="top" textRotation="0" wrapText="true" indent="0" shrinkToFit="false"/>
      <protection locked="true" hidden="false"/>
    </xf>
    <xf numFmtId="175" fontId="0" fillId="10" borderId="2" xfId="34" applyFont="true" applyBorder="true" applyAlignment="true" applyProtection="false">
      <alignment horizontal="right" vertical="bottom" textRotation="0" wrapText="false" indent="0" shrinkToFit="false"/>
      <protection locked="true" hidden="false"/>
    </xf>
    <xf numFmtId="179" fontId="17" fillId="8" borderId="0" xfId="0" applyFont="true" applyBorder="false" applyAlignment="true" applyProtection="false">
      <alignment horizontal="right" vertical="bottom" textRotation="0" wrapText="false" indent="0" shrinkToFit="false"/>
      <protection locked="true" hidden="false"/>
    </xf>
    <xf numFmtId="164" fontId="16" fillId="0" borderId="0" xfId="0" applyFont="true" applyBorder="false" applyAlignment="true" applyProtection="false">
      <alignment horizontal="left" vertical="bottom" textRotation="0" wrapText="false" indent="1" shrinkToFit="false"/>
      <protection locked="true" hidden="false"/>
    </xf>
    <xf numFmtId="179" fontId="17" fillId="8" borderId="1" xfId="67" applyFont="true" applyBorder="true" applyAlignment="true" applyProtection="true">
      <alignment horizontal="right" vertical="bottom" textRotation="0" wrapText="false" indent="0" shrinkToFit="false"/>
      <protection locked="false" hidden="false"/>
    </xf>
    <xf numFmtId="164" fontId="21" fillId="0" borderId="0" xfId="43" applyFont="true" applyBorder="true" applyAlignment="true" applyProtection="false">
      <alignment horizontal="left" vertical="bottom" textRotation="0" wrapText="false" indent="1" shrinkToFit="false"/>
      <protection locked="true" hidden="false"/>
    </xf>
    <xf numFmtId="166" fontId="31" fillId="14" borderId="19" xfId="56" applyFont="true" applyBorder="true" applyAlignment="true" applyProtection="false">
      <alignment horizontal="center" vertical="bottom" textRotation="0" wrapText="false" indent="0" shrinkToFit="false"/>
      <protection locked="true" hidden="false"/>
    </xf>
    <xf numFmtId="164" fontId="31" fillId="14" borderId="19" xfId="56" applyFont="true" applyBorder="true" applyAlignment="true" applyProtection="false">
      <alignment horizontal="center" vertical="bottom" textRotation="0" wrapText="false" indent="0" shrinkToFit="false"/>
      <protection locked="true" hidden="false"/>
    </xf>
    <xf numFmtId="164" fontId="31" fillId="14" borderId="19" xfId="0" applyFont="true" applyBorder="true" applyAlignment="true" applyProtection="false">
      <alignment horizontal="center" vertical="bottom" textRotation="0" wrapText="false" indent="0" shrinkToFit="false"/>
      <protection locked="true" hidden="false"/>
    </xf>
    <xf numFmtId="168"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25" applyFont="true" applyBorder="false" applyAlignment="false" applyProtection="false">
      <alignment horizontal="general" vertical="bottom" textRotation="0" wrapText="false" indent="0" shrinkToFit="false"/>
      <protection locked="true" hidden="false"/>
    </xf>
    <xf numFmtId="168" fontId="17" fillId="8" borderId="1" xfId="67" applyFont="true" applyBorder="true" applyAlignment="true" applyProtection="true">
      <alignment horizontal="right" vertical="bottom" textRotation="0" wrapText="false" indent="0" shrinkToFit="false"/>
      <protection locked="false" hidden="false"/>
    </xf>
    <xf numFmtId="168" fontId="17" fillId="8" borderId="1" xfId="0" applyFont="true" applyBorder="true" applyAlignment="true" applyProtection="false">
      <alignment horizontal="right" vertical="bottom" textRotation="0" wrapText="false" indent="0" shrinkToFit="false"/>
      <protection locked="true" hidden="false"/>
    </xf>
    <xf numFmtId="164" fontId="21" fillId="0" borderId="7" xfId="64" applyFont="true" applyBorder="true" applyAlignment="false" applyProtection="false">
      <alignment horizontal="general" vertical="bottom" textRotation="0" wrapText="false" indent="0" shrinkToFit="false"/>
      <protection locked="true" hidden="false"/>
    </xf>
    <xf numFmtId="168" fontId="13" fillId="0" borderId="10" xfId="73" applyFont="true" applyBorder="true" applyAlignment="false" applyProtection="false">
      <alignment horizontal="general" vertical="bottom" textRotation="0" wrapText="false" indent="0" shrinkToFit="false"/>
      <protection locked="true" hidden="false"/>
    </xf>
    <xf numFmtId="166" fontId="21" fillId="0" borderId="7" xfId="25" applyFont="true" applyBorder="true" applyAlignment="false" applyProtection="false">
      <alignment horizontal="general" vertical="bottom" textRotation="0" wrapText="false" indent="0" shrinkToFit="false"/>
      <protection locked="true" hidden="false"/>
    </xf>
    <xf numFmtId="168" fontId="21" fillId="0" borderId="20" xfId="58" applyFont="true" applyBorder="true" applyAlignment="true" applyProtection="false">
      <alignment horizontal="general" vertical="bottom" textRotation="0" wrapText="false" indent="0" shrinkToFit="false"/>
      <protection locked="true" hidden="false"/>
    </xf>
    <xf numFmtId="168" fontId="21" fillId="0" borderId="20" xfId="0" applyFont="true" applyBorder="true" applyAlignment="false" applyProtection="false">
      <alignment horizontal="general" vertical="bottom" textRotation="0" wrapText="false" indent="0" shrinkToFit="false"/>
      <protection locked="true" hidden="false"/>
    </xf>
    <xf numFmtId="176" fontId="17" fillId="8" borderId="19" xfId="50" applyFont="true" applyBorder="true" applyAlignment="false" applyProtection="false">
      <alignment horizontal="general" vertical="bottom" textRotation="0" wrapText="false" indent="0" shrinkToFit="false"/>
      <protection locked="true" hidden="false"/>
    </xf>
    <xf numFmtId="172" fontId="17" fillId="10" borderId="1" xfId="68" applyFont="true" applyBorder="true" applyAlignment="true" applyProtection="true">
      <alignment horizontal="general" vertical="bottom" textRotation="0" wrapText="false" indent="0" shrinkToFit="false"/>
      <protection locked="false" hidden="false"/>
    </xf>
    <xf numFmtId="168" fontId="0" fillId="0" borderId="0" xfId="27" applyFont="true" applyBorder="false" applyAlignment="false" applyProtection="false">
      <alignment horizontal="general" vertical="bottom" textRotation="0" wrapText="false" indent="0" shrinkToFit="false"/>
      <protection locked="true" hidden="false"/>
    </xf>
    <xf numFmtId="168" fontId="17" fillId="8" borderId="19" xfId="27" applyFont="true" applyBorder="true" applyAlignment="false" applyProtection="false">
      <alignment horizontal="general" vertical="bottom" textRotation="0" wrapText="false" indent="0" shrinkToFit="false"/>
      <protection locked="true" hidden="false"/>
    </xf>
    <xf numFmtId="166" fontId="17" fillId="8" borderId="19" xfId="25" applyFont="true" applyBorder="true" applyAlignment="false" applyProtection="false">
      <alignment horizontal="general" vertical="bottom" textRotation="0" wrapText="false" indent="0" shrinkToFit="false"/>
      <protection locked="true" hidden="false"/>
    </xf>
    <xf numFmtId="175" fontId="17" fillId="8" borderId="19" xfId="50" applyFont="true" applyBorder="true" applyAlignment="false" applyProtection="false">
      <alignment horizontal="general" vertical="bottom" textRotation="0" wrapText="false" indent="0" shrinkToFit="false"/>
      <protection locked="true" hidden="false"/>
    </xf>
    <xf numFmtId="176" fontId="17" fillId="10" borderId="18" xfId="50" applyFont="true" applyBorder="true" applyAlignment="false" applyProtection="true">
      <alignment horizontal="general" vertical="bottom" textRotation="0" wrapText="false" indent="0" shrinkToFit="false"/>
      <protection locked="false" hidden="false"/>
    </xf>
    <xf numFmtId="176" fontId="17" fillId="8" borderId="18" xfId="50" applyFont="true" applyBorder="true" applyAlignment="false" applyProtection="true">
      <alignment horizontal="general" vertical="bottom" textRotation="0" wrapText="false" indent="0" shrinkToFit="false"/>
      <protection locked="fals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5" fontId="4" fillId="3" borderId="0" xfId="23" applyFont="true" applyBorder="false" applyAlignment="false" applyProtection="false">
      <alignment horizontal="general" vertical="bottom" textRotation="0" wrapText="false" indent="0" shrinkToFit="false"/>
      <protection locked="true" hidden="false"/>
    </xf>
    <xf numFmtId="172" fontId="17" fillId="8" borderId="19" xfId="50" applyFont="true" applyBorder="true" applyAlignment="false" applyProtection="false">
      <alignment horizontal="general" vertical="bottom" textRotation="0" wrapText="false" indent="0" shrinkToFit="false"/>
      <protection locked="true" hidden="false"/>
    </xf>
    <xf numFmtId="172" fontId="17" fillId="0" borderId="0" xfId="50" applyFont="true" applyBorder="false" applyAlignment="false" applyProtection="false">
      <alignment horizontal="general" vertical="bottom" textRotation="0" wrapText="false" indent="0" shrinkToFit="false"/>
      <protection locked="true" hidden="false"/>
    </xf>
    <xf numFmtId="166" fontId="21" fillId="0" borderId="0" xfId="71" applyFont="true" applyBorder="true" applyAlignment="true" applyProtection="false">
      <alignment horizontal="left" vertical="bottom" textRotation="0" wrapText="false" indent="1" shrinkToFit="false"/>
      <protection locked="true" hidden="false"/>
    </xf>
    <xf numFmtId="166" fontId="17" fillId="8" borderId="18" xfId="15" applyFont="true" applyBorder="true" applyAlignment="true" applyProtection="true">
      <alignment horizontal="right" vertical="bottom" textRotation="0" wrapText="false" indent="0" shrinkToFit="false"/>
      <protection locked="false" hidden="false"/>
    </xf>
    <xf numFmtId="166" fontId="31" fillId="14" borderId="19" xfId="55" applyFont="true" applyBorder="true" applyAlignment="true" applyProtection="false">
      <alignment horizontal="center" vertical="bottom" textRotation="0" wrapText="false" indent="0" shrinkToFit="false"/>
      <protection locked="true" hidden="false"/>
    </xf>
    <xf numFmtId="164" fontId="21" fillId="0" borderId="7" xfId="73" applyFont="true" applyBorder="true" applyAlignment="false" applyProtection="false">
      <alignment horizontal="general" vertical="bottom" textRotation="0" wrapText="false" indent="0" shrinkToFit="false"/>
      <protection locked="true" hidden="false"/>
    </xf>
    <xf numFmtId="166" fontId="21" fillId="0" borderId="20" xfId="57" applyFont="true" applyBorder="true" applyAlignment="true" applyProtection="false">
      <alignment horizontal="general" vertical="bottom" textRotation="0" wrapText="false" indent="0" shrinkToFit="false"/>
      <protection locked="true" hidden="false"/>
    </xf>
    <xf numFmtId="164" fontId="17" fillId="8" borderId="18" xfId="60" applyFont="true" applyBorder="true" applyAlignment="true" applyProtection="true">
      <alignment horizontal="left" vertical="bottom" textRotation="0" wrapText="false" indent="1" shrinkToFit="false"/>
      <protection locked="false" hidden="false"/>
    </xf>
    <xf numFmtId="168" fontId="17" fillId="8" borderId="18" xfId="27" applyFont="true" applyBorder="true" applyAlignment="false" applyProtection="true">
      <alignment horizontal="general" vertical="bottom" textRotation="0" wrapText="false" indent="0" shrinkToFit="false"/>
      <protection locked="false" hidden="false"/>
    </xf>
    <xf numFmtId="174" fontId="17" fillId="0" borderId="0" xfId="60" applyFont="true" applyBorder="false" applyAlignment="true" applyProtection="true">
      <alignment horizontal="left" vertical="bottom" textRotation="0" wrapText="false" indent="1" shrinkToFit="false"/>
      <protection locked="false" hidden="false"/>
    </xf>
    <xf numFmtId="168" fontId="17" fillId="0" borderId="0" xfId="27" applyFont="true" applyBorder="false" applyAlignment="false" applyProtection="true">
      <alignment horizontal="general" vertical="bottom" textRotation="0" wrapText="false" indent="0" shrinkToFit="false"/>
      <protection locked="false" hidden="false"/>
    </xf>
    <xf numFmtId="164" fontId="17" fillId="8" borderId="18" xfId="59" applyFont="true" applyBorder="true" applyAlignment="true" applyProtection="true">
      <alignment horizontal="left" vertical="bottom" textRotation="0" wrapText="false" indent="1" shrinkToFit="false"/>
      <protection locked="false" hidden="false"/>
    </xf>
    <xf numFmtId="164" fontId="32" fillId="10" borderId="7" xfId="45" applyFont="true" applyBorder="true" applyAlignment="true" applyProtection="false">
      <alignment horizontal="left" vertical="bottom" textRotation="0" wrapText="false" indent="1" shrinkToFit="false"/>
      <protection locked="true" hidden="false"/>
    </xf>
    <xf numFmtId="172" fontId="33" fillId="10" borderId="18" xfId="31" applyFont="true" applyBorder="true" applyAlignment="true" applyProtection="false">
      <alignment horizontal="general" vertical="bottom" textRotation="0" wrapText="false" indent="0" shrinkToFit="false"/>
      <protection locked="true" hidden="false"/>
    </xf>
    <xf numFmtId="168" fontId="21" fillId="0" borderId="7" xfId="27" applyFont="true" applyBorder="true" applyAlignment="false" applyProtection="false">
      <alignment horizontal="general" vertical="bottom" textRotation="0" wrapText="false" indent="0" shrinkToFit="false"/>
      <protection locked="true" hidden="false"/>
    </xf>
    <xf numFmtId="175" fontId="0" fillId="0" borderId="0" xfId="50" applyFont="true" applyBorder="false" applyAlignment="false" applyProtection="false">
      <alignment horizontal="general" vertical="bottom" textRotation="0" wrapText="false" indent="0" shrinkToFit="false"/>
      <protection locked="true" hidden="false"/>
    </xf>
    <xf numFmtId="164" fontId="0" fillId="15" borderId="2" xfId="35" applyFont="true" applyBorder="true" applyAlignment="true" applyProtection="false">
      <alignment horizontal="general" vertical="bottom" textRotation="0" wrapText="false" indent="0" shrinkToFit="false"/>
      <protection locked="true" hidden="false"/>
    </xf>
    <xf numFmtId="164" fontId="0" fillId="15" borderId="0" xfId="0" applyFont="true" applyBorder="false" applyAlignment="false" applyProtection="false">
      <alignment horizontal="general" vertical="bottom" textRotation="0" wrapText="false" indent="0" shrinkToFit="false"/>
      <protection locked="true" hidden="false"/>
    </xf>
    <xf numFmtId="164" fontId="20" fillId="15" borderId="0" xfId="66" applyFont="true" applyBorder="false" applyAlignment="true" applyProtection="false">
      <alignment horizontal="left" vertical="bottom" textRotation="0" wrapText="false" indent="1" shrinkToFit="false"/>
      <protection locked="true" hidden="false"/>
    </xf>
    <xf numFmtId="168" fontId="0" fillId="15" borderId="2" xfId="35" applyFont="true" applyBorder="true" applyAlignment="true" applyProtection="false">
      <alignment horizontal="general" vertical="bottom" textRotation="0" wrapText="false" indent="0" shrinkToFit="false"/>
      <protection locked="true" hidden="false"/>
    </xf>
    <xf numFmtId="166" fontId="0" fillId="15" borderId="2" xfId="35" applyFont="true" applyBorder="true" applyAlignment="true" applyProtection="false">
      <alignment horizontal="general" vertical="bottom" textRotation="0" wrapText="false" indent="0" shrinkToFit="false"/>
      <protection locked="true" hidden="false"/>
    </xf>
    <xf numFmtId="171" fontId="0" fillId="0" borderId="0" xfId="47" applyFont="true" applyBorder="false" applyAlignment="true" applyProtection="false">
      <alignment horizontal="general" vertical="bottom" textRotation="0" wrapText="false" indent="0" shrinkToFit="false"/>
      <protection locked="true" hidden="false"/>
    </xf>
    <xf numFmtId="164" fontId="0" fillId="16" borderId="0" xfId="21" applyFont="true" applyBorder="false" applyAlignment="true" applyProtection="false">
      <alignment horizontal="general" vertical="bottom" textRotation="0" wrapText="false" indent="0" shrinkToFit="false"/>
      <protection locked="true" hidden="false"/>
    </xf>
    <xf numFmtId="166" fontId="0" fillId="15" borderId="0" xfId="25" applyFont="true" applyBorder="false" applyAlignment="false" applyProtection="false">
      <alignment horizontal="general" vertical="bottom" textRotation="0" wrapText="false" indent="0" shrinkToFit="false"/>
      <protection locked="true" hidden="false"/>
    </xf>
    <xf numFmtId="166" fontId="0" fillId="15" borderId="0" xfId="0" applyFont="true" applyBorder="false" applyAlignment="false" applyProtection="false">
      <alignment horizontal="general" vertical="bottom" textRotation="0" wrapText="false" indent="0" shrinkToFit="false"/>
      <protection locked="true" hidden="false"/>
    </xf>
    <xf numFmtId="164" fontId="21" fillId="15" borderId="7" xfId="64" applyFont="true" applyBorder="true" applyAlignment="false" applyProtection="false">
      <alignment horizontal="general" vertical="bottom" textRotation="0" wrapText="false" indent="0" shrinkToFit="false"/>
      <protection locked="true" hidden="false"/>
    </xf>
    <xf numFmtId="166" fontId="21" fillId="15" borderId="7" xfId="25" applyFont="true" applyBorder="true" applyAlignment="false" applyProtection="false">
      <alignment horizontal="general" vertical="bottom" textRotation="0" wrapText="false" indent="0" shrinkToFit="false"/>
      <protection locked="true" hidden="false"/>
    </xf>
    <xf numFmtId="175" fontId="0" fillId="15" borderId="0" xfId="50" applyFont="true" applyBorder="false" applyAlignment="false" applyProtection="false">
      <alignment horizontal="general" vertical="bottom" textRotation="0" wrapText="false" indent="0" shrinkToFit="false"/>
      <protection locked="true" hidden="false"/>
    </xf>
    <xf numFmtId="168" fontId="0" fillId="15" borderId="0" xfId="27" applyFont="true" applyBorder="false" applyAlignment="false" applyProtection="false">
      <alignment horizontal="general" vertical="bottom" textRotation="0" wrapText="false" indent="0" shrinkToFit="false"/>
      <protection locked="true" hidden="false"/>
    </xf>
    <xf numFmtId="166" fontId="33" fillId="10" borderId="18" xfId="31" applyFont="true" applyBorder="true" applyAlignment="true" applyProtection="false">
      <alignment horizontal="general" vertical="bottom" textRotation="0" wrapText="false" indent="0" shrinkToFit="false"/>
      <protection locked="true" hidden="false"/>
    </xf>
    <xf numFmtId="164" fontId="0" fillId="0" borderId="2" xfId="35" applyFont="true" applyBorder="true" applyAlignment="true" applyProtection="false">
      <alignment horizontal="general" vertical="bottom" textRotation="0" wrapText="false" indent="0" shrinkToFit="false"/>
      <protection locked="true" hidden="false"/>
    </xf>
    <xf numFmtId="166" fontId="0" fillId="0" borderId="2" xfId="35" applyFont="true" applyBorder="true" applyAlignment="true" applyProtection="false">
      <alignment horizontal="general" vertical="bottom" textRotation="0" wrapText="false" indent="0" shrinkToFit="false"/>
      <protection locked="true" hidden="false"/>
    </xf>
    <xf numFmtId="176" fontId="0" fillId="0" borderId="0" xfId="50" applyFont="true" applyBorder="false" applyAlignment="false" applyProtection="false">
      <alignment horizontal="general" vertical="bottom" textRotation="0" wrapText="false" indent="0" shrinkToFit="false"/>
      <protection locked="true" hidden="false"/>
    </xf>
    <xf numFmtId="166" fontId="0" fillId="0" borderId="0" xfId="15" applyFont="true" applyBorder="false" applyAlignment="false" applyProtection="false">
      <alignment horizontal="general" vertical="bottom" textRotation="0" wrapText="false" indent="0" shrinkToFit="false"/>
      <protection locked="true" hidden="false"/>
    </xf>
    <xf numFmtId="168" fontId="33" fillId="10" borderId="18" xfId="30" applyFont="true" applyBorder="true" applyAlignment="true" applyProtection="false">
      <alignment horizontal="general" vertical="bottom" textRotation="0" wrapText="false" indent="0" shrinkToFit="false"/>
      <protection locked="true" hidden="false"/>
    </xf>
    <xf numFmtId="168" fontId="0" fillId="0" borderId="2" xfId="27" applyFont="true" applyBorder="true" applyAlignment="false" applyProtection="false">
      <alignment horizontal="general" vertical="bottom" textRotation="0" wrapText="false" indent="0" shrinkToFit="false"/>
      <protection locked="true" hidden="false"/>
    </xf>
    <xf numFmtId="168" fontId="0" fillId="0" borderId="2" xfId="35" applyFont="true" applyBorder="true" applyAlignment="true" applyProtection="false">
      <alignment horizontal="general" vertical="bottom" textRotation="0" wrapText="false" indent="0" shrinkToFit="false"/>
      <protection locked="true" hidden="false"/>
    </xf>
    <xf numFmtId="166" fontId="21" fillId="0" borderId="7" xfId="64" applyFont="true" applyBorder="true" applyAlignment="false" applyProtection="false">
      <alignment horizontal="general" vertical="bottom" textRotation="0" wrapText="false" indent="0" shrinkToFit="false"/>
      <protection locked="true" hidden="false"/>
    </xf>
    <xf numFmtId="168" fontId="21" fillId="0" borderId="7" xfId="64" applyFont="true" applyBorder="true" applyAlignment="false" applyProtection="false">
      <alignment horizontal="general" vertical="bottom" textRotation="0" wrapText="false" indent="0" shrinkToFit="false"/>
      <protection locked="true" hidden="false"/>
    </xf>
    <xf numFmtId="168" fontId="33" fillId="10" borderId="18" xfId="31" applyFont="true" applyBorder="true" applyAlignment="true" applyProtection="false">
      <alignment horizontal="general" vertical="bottom" textRotation="0" wrapText="false" indent="0" shrinkToFit="false"/>
      <protection locked="true" hidden="false"/>
    </xf>
    <xf numFmtId="168" fontId="0" fillId="0" borderId="0" xfId="74" applyFont="true" applyBorder="false" applyAlignment="false" applyProtection="false">
      <alignment horizontal="general" vertical="bottom" textRotation="0" wrapText="false" indent="0" shrinkToFit="false"/>
      <protection locked="true" hidden="false"/>
    </xf>
    <xf numFmtId="166" fontId="21" fillId="0" borderId="7" xfId="73" applyFont="true" applyBorder="true" applyAlignment="false" applyProtection="false">
      <alignment horizontal="general" vertical="bottom" textRotation="0" wrapText="false" indent="0" shrinkToFit="false"/>
      <protection locked="true" hidden="false"/>
    </xf>
    <xf numFmtId="168" fontId="21" fillId="0" borderId="7" xfId="73" applyFont="true" applyBorder="true" applyAlignment="false" applyProtection="false">
      <alignment horizontal="general" vertical="bottom" textRotation="0" wrapText="false" indent="0" shrinkToFit="false"/>
      <protection locked="true" hidden="false"/>
    </xf>
    <xf numFmtId="168" fontId="0" fillId="16" borderId="0" xfId="21"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1" shrinkToFit="false"/>
      <protection locked="true" hidden="false"/>
    </xf>
    <xf numFmtId="164" fontId="21" fillId="0" borderId="7" xfId="64" applyFont="true" applyBorder="true" applyAlignment="true" applyProtection="false">
      <alignment horizontal="left" vertical="bottom" textRotation="0" wrapText="false" indent="1" shrinkToFit="false"/>
      <protection locked="true" hidden="false"/>
    </xf>
    <xf numFmtId="164" fontId="0" fillId="0" borderId="2" xfId="35" applyFont="true" applyBorder="true" applyAlignment="true" applyProtection="false">
      <alignment horizontal="left" vertical="bottom" textRotation="0" wrapText="false" indent="1" shrinkToFit="false"/>
      <protection locked="true" hidden="false"/>
    </xf>
    <xf numFmtId="170" fontId="0" fillId="2" borderId="0" xfId="21" applyFont="true" applyBorder="false" applyAlignment="true" applyProtection="false">
      <alignment horizontal="left" vertical="bottom" textRotation="0" wrapText="false" indent="0" shrinkToFit="false"/>
      <protection locked="true" hidden="false"/>
    </xf>
    <xf numFmtId="164" fontId="21" fillId="0" borderId="0" xfId="73" applyFont="true" applyBorder="true" applyAlignment="true" applyProtection="false">
      <alignment horizontal="left" vertical="bottom" textRotation="0" wrapText="false" indent="1" shrinkToFit="false"/>
      <protection locked="true" hidden="false"/>
    </xf>
    <xf numFmtId="166" fontId="21" fillId="0" borderId="0" xfId="15" applyFont="true" applyBorder="false" applyAlignment="false" applyProtection="false">
      <alignment horizontal="general" vertical="bottom" textRotation="0" wrapText="false" indent="0" shrinkToFit="false"/>
      <protection locked="true" hidden="false"/>
    </xf>
    <xf numFmtId="164" fontId="21" fillId="0" borderId="7" xfId="73" applyFont="true" applyBorder="true" applyAlignment="true" applyProtection="false">
      <alignment horizontal="left" vertical="bottom" textRotation="0" wrapText="false" indent="1" shrinkToFit="false"/>
      <protection locked="true" hidden="false"/>
    </xf>
    <xf numFmtId="166" fontId="21" fillId="0" borderId="7" xfId="15" applyFont="true" applyBorder="true" applyAlignment="false" applyProtection="false">
      <alignment horizontal="general" vertical="bottom" textRotation="0" wrapText="false" indent="0" shrinkToFit="false"/>
      <protection locked="true" hidden="false"/>
    </xf>
    <xf numFmtId="172" fontId="33" fillId="10" borderId="18" xfId="30" applyFont="true" applyBorder="true" applyAlignment="true" applyProtection="false">
      <alignment horizontal="general" vertical="bottom" textRotation="0" wrapText="false" indent="0" shrinkToFit="false"/>
      <protection locked="true" hidden="false"/>
    </xf>
    <xf numFmtId="185" fontId="0" fillId="0" borderId="0" xfId="15" applyFont="true" applyBorder="false" applyAlignment="false" applyProtection="false">
      <alignment horizontal="general" vertical="bottom" textRotation="0" wrapText="false" indent="0" shrinkToFit="false"/>
      <protection locked="true" hidden="false"/>
    </xf>
    <xf numFmtId="167" fontId="13" fillId="0" borderId="0" xfId="0" applyFont="true" applyBorder="false" applyAlignment="false" applyProtection="false">
      <alignment horizontal="general" vertical="bottom" textRotation="0" wrapText="false" indent="0" shrinkToFit="false"/>
      <protection locked="true" hidden="false"/>
    </xf>
    <xf numFmtId="168" fontId="21" fillId="0" borderId="7" xfId="74"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8" fontId="13" fillId="0" borderId="0" xfId="0" applyFont="true" applyBorder="false" applyAlignment="false" applyProtection="false">
      <alignment horizontal="general" vertical="bottom" textRotation="0" wrapText="false" indent="0" shrinkToFit="false"/>
      <protection locked="true" hidden="false"/>
    </xf>
    <xf numFmtId="186" fontId="0" fillId="0" borderId="0" xfId="0" applyFont="true" applyBorder="false" applyAlignment="false" applyProtection="false">
      <alignment horizontal="general" vertical="bottom" textRotation="0" wrapText="false" indent="0" shrinkToFit="false"/>
      <protection locked="true" hidden="false"/>
    </xf>
    <xf numFmtId="164" fontId="34" fillId="0" borderId="0" xfId="0" applyFont="true" applyBorder="false" applyAlignment="false" applyProtection="false">
      <alignment horizontal="general" vertical="bottom" textRotation="0" wrapText="false" indent="0" shrinkToFit="false"/>
      <protection locked="true" hidden="false"/>
    </xf>
    <xf numFmtId="164" fontId="28" fillId="13" borderId="7" xfId="51" applyFont="true" applyBorder="true" applyAlignment="true" applyProtection="true">
      <alignment horizontal="left" vertical="bottom" textRotation="0" wrapText="false" indent="2" shrinkToFit="false"/>
      <protection locked="true" hidden="true"/>
    </xf>
    <xf numFmtId="164" fontId="28" fillId="13" borderId="7" xfId="51" applyFont="true" applyBorder="true" applyAlignment="true" applyProtection="true">
      <alignment horizontal="right" vertical="bottom" textRotation="0" wrapText="false" indent="2" shrinkToFit="false"/>
      <protection locked="true" hidden="true"/>
    </xf>
    <xf numFmtId="164" fontId="0" fillId="10" borderId="0" xfId="36" applyFont="true" applyBorder="false" applyAlignment="true" applyProtection="false">
      <alignment horizontal="right" vertical="bottom" textRotation="0" wrapText="false" indent="1" shrinkToFit="false"/>
      <protection locked="true" hidden="false"/>
    </xf>
    <xf numFmtId="164" fontId="0" fillId="10" borderId="0" xfId="36" applyFont="true" applyBorder="false" applyAlignment="true" applyProtection="false">
      <alignment horizontal="left" vertical="bottom" textRotation="0" wrapText="false" indent="1" shrinkToFit="false"/>
      <protection locked="true" hidden="false"/>
    </xf>
    <xf numFmtId="164" fontId="0" fillId="10" borderId="0" xfId="36" applyFont="true" applyBorder="false" applyAlignment="true" applyProtection="false">
      <alignment horizontal="left" vertical="top" textRotation="0" wrapText="true" indent="0" shrinkToFit="false"/>
      <protection locked="true" hidden="false"/>
    </xf>
    <xf numFmtId="164" fontId="29" fillId="0" borderId="11" xfId="70" applyFont="true" applyBorder="true" applyAlignment="true" applyProtection="false">
      <alignment horizontal="left" vertical="bottom" textRotation="0" wrapText="false" indent="1" shrinkToFit="false"/>
      <protection locked="true" hidden="false"/>
    </xf>
    <xf numFmtId="164" fontId="31" fillId="14" borderId="19" xfId="55" applyFont="true" applyBorder="true" applyAlignment="true" applyProtection="false">
      <alignment horizontal="left" vertical="bottom" textRotation="0" wrapText="false" indent="1" shrinkToFit="false"/>
      <protection locked="true" hidden="false"/>
    </xf>
    <xf numFmtId="168" fontId="35" fillId="10" borderId="19" xfId="74" applyFont="true" applyBorder="true" applyAlignment="true" applyProtection="false">
      <alignment horizontal="right" vertical="bottom" textRotation="0" wrapText="false" indent="0" shrinkToFit="false"/>
      <protection locked="true" hidden="false"/>
    </xf>
    <xf numFmtId="164" fontId="20" fillId="10" borderId="19" xfId="65" applyFont="true" applyBorder="true" applyAlignment="true" applyProtection="false">
      <alignment horizontal="left" vertical="bottom" textRotation="0" wrapText="false" indent="1" shrinkToFit="false"/>
      <protection locked="true" hidden="false"/>
    </xf>
    <xf numFmtId="164" fontId="31" fillId="14" borderId="19" xfId="55" applyFont="true" applyBorder="true" applyAlignment="true" applyProtection="false">
      <alignment horizontal="center" vertical="bottom" textRotation="0" wrapText="false" indent="0" shrinkToFit="false"/>
      <protection locked="true" hidden="false"/>
    </xf>
    <xf numFmtId="164" fontId="35" fillId="10" borderId="19" xfId="53" applyFont="true" applyBorder="true" applyAlignment="true" applyProtection="false">
      <alignment horizontal="general" vertical="bottom" textRotation="0" wrapText="false" indent="0" shrinkToFit="false"/>
      <protection locked="true" hidden="false"/>
    </xf>
    <xf numFmtId="165" fontId="4" fillId="3" borderId="19" xfId="22" applyFont="true" applyBorder="true" applyAlignment="false" applyProtection="false">
      <alignment horizontal="general" vertical="bottom" textRotation="0" wrapText="false" indent="0" shrinkToFit="false"/>
      <protection locked="true" hidden="false"/>
    </xf>
    <xf numFmtId="171" fontId="35" fillId="10" borderId="19" xfId="46" applyFont="true" applyBorder="true" applyAlignment="true" applyProtection="false">
      <alignment horizontal="right" vertical="bottom" textRotation="0" wrapText="false" indent="0" shrinkToFit="false"/>
      <protection locked="true" hidden="false"/>
    </xf>
    <xf numFmtId="172" fontId="35" fillId="10" borderId="19" xfId="19" applyFont="true" applyBorder="true" applyAlignment="true" applyProtection="false">
      <alignment horizontal="right" vertical="bottom" textRotation="0" wrapText="false" indent="0" shrinkToFit="false"/>
      <protection locked="true" hidden="false"/>
    </xf>
    <xf numFmtId="166" fontId="0" fillId="10" borderId="18" xfId="15" applyFont="true" applyBorder="true" applyAlignment="false" applyProtection="false">
      <alignment horizontal="general" vertical="bottom" textRotation="0" wrapText="false" indent="0" shrinkToFit="false"/>
      <protection locked="true" hidden="false"/>
    </xf>
    <xf numFmtId="164" fontId="10" fillId="0" borderId="0" xfId="48" applyFont="true" applyBorder="false" applyAlignment="true" applyProtection="false">
      <alignment horizontal="left" vertical="top" textRotation="0" wrapText="true" indent="0" shrinkToFit="false"/>
      <protection locked="true" hidden="false"/>
    </xf>
    <xf numFmtId="168" fontId="0" fillId="10" borderId="18" xfId="74" applyFont="true" applyBorder="true" applyAlignment="false" applyProtection="false">
      <alignment horizontal="general" vertical="bottom" textRotation="0" wrapText="false" indent="0" shrinkToFit="false"/>
      <protection locked="true" hidden="false"/>
    </xf>
    <xf numFmtId="164" fontId="35" fillId="10" borderId="19" xfId="59" applyFont="true" applyBorder="true" applyAlignment="true" applyProtection="false">
      <alignment horizontal="general" vertical="bottom" textRotation="0" wrapText="false" indent="0" shrinkToFit="false"/>
      <protection locked="true" hidden="false"/>
    </xf>
    <xf numFmtId="164" fontId="10" fillId="0" borderId="0" xfId="48" applyFont="true" applyBorder="false" applyAlignment="true" applyProtection="false">
      <alignment horizontal="left" vertical="bottom" textRotation="0" wrapText="false" indent="1" shrinkToFit="false"/>
      <protection locked="true" hidden="false"/>
    </xf>
    <xf numFmtId="164" fontId="8" fillId="0" borderId="0" xfId="42" applyFont="true" applyBorder="false" applyAlignment="true" applyProtection="false">
      <alignment horizontal="left" vertical="bottom" textRotation="0" wrapText="false" indent="1" shrinkToFit="false"/>
      <protection locked="true" hidden="false"/>
    </xf>
    <xf numFmtId="164" fontId="0" fillId="4" borderId="8" xfId="59" applyFont="true" applyBorder="true" applyAlignment="true" applyProtection="false">
      <alignment horizontal="general" vertical="bottom" textRotation="0" wrapText="false" indent="0" shrinkToFit="false"/>
      <protection locked="true" hidden="false"/>
    </xf>
    <xf numFmtId="183" fontId="0" fillId="0" borderId="0" xfId="0" applyFont="true" applyBorder="false" applyAlignment="false" applyProtection="false">
      <alignment horizontal="general" vertical="bottom" textRotation="0" wrapText="false" indent="0" shrinkToFit="false"/>
      <protection locked="true" hidden="false"/>
    </xf>
    <xf numFmtId="164" fontId="13" fillId="0" borderId="10" xfId="73" applyFont="true" applyBorder="true" applyAlignment="false" applyProtection="false">
      <alignment horizontal="general" vertical="bottom" textRotation="0" wrapText="false" indent="0" shrinkToFit="false"/>
      <protection locked="true" hidden="false"/>
    </xf>
    <xf numFmtId="183" fontId="17" fillId="8" borderId="1" xfId="67" applyFont="true" applyBorder="true" applyAlignment="true" applyProtection="true">
      <alignment horizontal="right" vertical="bottom" textRotation="0" wrapText="false" indent="0" shrinkToFit="false"/>
      <protection locked="false" hidden="false"/>
    </xf>
    <xf numFmtId="179" fontId="0" fillId="0" borderId="0" xfId="0" applyFont="true" applyBorder="false" applyAlignment="false" applyProtection="false">
      <alignment horizontal="general" vertical="bottom" textRotation="0" wrapText="false" indent="0" shrinkToFit="false"/>
      <protection locked="true" hidden="false"/>
    </xf>
    <xf numFmtId="187" fontId="0" fillId="0" borderId="0" xfId="0" applyFont="true" applyBorder="false" applyAlignment="false" applyProtection="false">
      <alignment horizontal="general" vertical="bottom" textRotation="0" wrapText="false" indent="0" shrinkToFit="false"/>
      <protection locked="true" hidden="false"/>
    </xf>
    <xf numFmtId="188" fontId="21" fillId="0" borderId="7" xfId="15" applyFont="true" applyBorder="true" applyAlignment="false" applyProtection="false">
      <alignment horizontal="general" vertical="bottom" textRotation="0" wrapText="false" indent="0" shrinkToFit="false"/>
      <protection locked="true" hidden="false"/>
    </xf>
    <xf numFmtId="181" fontId="35" fillId="0" borderId="0" xfId="0" applyFont="true" applyBorder="false" applyAlignment="false" applyProtection="false">
      <alignment horizontal="general" vertical="bottom" textRotation="0" wrapText="false" indent="0" shrinkToFit="false"/>
      <protection locked="true" hidden="false"/>
    </xf>
    <xf numFmtId="175" fontId="17" fillId="8" borderId="19" xfId="74" applyFont="true" applyBorder="true" applyAlignment="false" applyProtection="false">
      <alignment horizontal="general" vertical="bottom" textRotation="0" wrapText="false" indent="0" shrinkToFit="false"/>
      <protection locked="true" hidden="false"/>
    </xf>
    <xf numFmtId="167" fontId="35" fillId="0" borderId="0" xfId="0" applyFont="true" applyBorder="false" applyAlignment="false" applyProtection="false">
      <alignment horizontal="general" vertical="bottom" textRotation="0" wrapText="false" indent="0" shrinkToFit="false"/>
      <protection locked="true" hidden="false"/>
    </xf>
    <xf numFmtId="164" fontId="32" fillId="10" borderId="7" xfId="75" applyFont="true" applyBorder="true" applyAlignment="true" applyProtection="false">
      <alignment horizontal="left" vertical="bottom" textRotation="0" wrapText="false" indent="1" shrinkToFit="false"/>
      <protection locked="true" hidden="false"/>
    </xf>
  </cellXfs>
  <cellStyles count="62">
    <cellStyle name="Normal" xfId="0" builtinId="0"/>
    <cellStyle name="Comma" xfId="15" builtinId="3"/>
    <cellStyle name="Comma [0]" xfId="16" builtinId="6"/>
    <cellStyle name="Currency" xfId="17" builtinId="4"/>
    <cellStyle name="Currency [0]" xfId="18" builtinId="7"/>
    <cellStyle name="Percent" xfId="19" builtinId="5"/>
    <cellStyle name="Blocked cell" xfId="20"/>
    <cellStyle name="Blocked cell 2" xfId="21"/>
    <cellStyle name="Check" xfId="22"/>
    <cellStyle name="Check 2" xfId="23"/>
    <cellStyle name="Comma 2" xfId="24"/>
    <cellStyle name="Comma 3" xfId="25"/>
    <cellStyle name="Comma [0] 2" xfId="26"/>
    <cellStyle name="Comma [0] 3" xfId="27"/>
    <cellStyle name="Comment" xfId="28"/>
    <cellStyle name="Comment 2" xfId="29"/>
    <cellStyle name="Constant input" xfId="30"/>
    <cellStyle name="Constant input 2" xfId="31"/>
    <cellStyle name="Date" xfId="32"/>
    <cellStyle name="Date 2" xfId="33"/>
    <cellStyle name="Function of" xfId="34"/>
    <cellStyle name="Function of 2" xfId="35"/>
    <cellStyle name="Header Rows" xfId="36"/>
    <cellStyle name="Header Rows 2" xfId="37"/>
    <cellStyle name="Heading 1 2" xfId="38"/>
    <cellStyle name="Heading 1 3" xfId="39"/>
    <cellStyle name="Heading 2 2" xfId="40"/>
    <cellStyle name="Heading 2 3" xfId="41"/>
    <cellStyle name="Heading 3 2" xfId="42"/>
    <cellStyle name="Heading 3 3" xfId="43"/>
    <cellStyle name="Heading 4 2" xfId="44"/>
    <cellStyle name="Heading 4 3" xfId="45"/>
    <cellStyle name="Index" xfId="46"/>
    <cellStyle name="Index 2" xfId="47"/>
    <cellStyle name="Named Range" xfId="48"/>
    <cellStyle name="Percent 2" xfId="49"/>
    <cellStyle name="Percent 3" xfId="50"/>
    <cellStyle name="Subtitle" xfId="51"/>
    <cellStyle name="Subtitle 2" xfId="52"/>
    <cellStyle name="Table constant" xfId="53"/>
    <cellStyle name="Table constant 2" xfId="54"/>
    <cellStyle name="Table Header" xfId="55"/>
    <cellStyle name="Table Header 2" xfId="56"/>
    <cellStyle name="Table total" xfId="57"/>
    <cellStyle name="Table total 2" xfId="58"/>
    <cellStyle name="Text 1" xfId="59"/>
    <cellStyle name="Text 2" xfId="60"/>
    <cellStyle name="Title 2" xfId="61"/>
    <cellStyle name="Title 3" xfId="62"/>
    <cellStyle name="Total 2" xfId="63"/>
    <cellStyle name="Total 3" xfId="64"/>
    <cellStyle name="Unit" xfId="65"/>
    <cellStyle name="Unit 2" xfId="66"/>
    <cellStyle name="User input" xfId="67"/>
    <cellStyle name="User input 2" xfId="68"/>
    <cellStyle name="Excel Built-in Title" xfId="69"/>
    <cellStyle name="Excel Built-in Heading 1" xfId="70"/>
    <cellStyle name="Excel Built-in Heading 3" xfId="71"/>
    <cellStyle name="Excel Built-in Heading 2" xfId="72"/>
    <cellStyle name="Excel Built-in Total" xfId="73"/>
    <cellStyle name="Excel Built-in Comma [0]" xfId="74"/>
    <cellStyle name="Excel Built-in Heading 4" xfId="75"/>
  </cellStyles>
  <dxfs count="2">
    <dxf>
      <font>
        <color rgb="FF006100"/>
      </font>
      <fill>
        <patternFill>
          <bgColor rgb="FFC6EFCE"/>
        </patternFill>
      </fill>
    </dxf>
    <dxf>
      <fill>
        <patternFill>
          <bgColor rgb="FF404040"/>
        </patternFill>
      </fill>
    </dxf>
  </dxfs>
  <colors>
    <indexedColors>
      <rgbColor rgb="FF000000"/>
      <rgbColor rgb="FFFFFFFF"/>
      <rgbColor rgb="FFC00000"/>
      <rgbColor rgb="FF00FF00"/>
      <rgbColor rgb="FF0000CC"/>
      <rgbColor rgb="FFE0E0E0"/>
      <rgbColor rgb="FFFF00FF"/>
      <rgbColor rgb="FF00FFFF"/>
      <rgbColor rgb="FF800000"/>
      <rgbColor rgb="FF006100"/>
      <rgbColor rgb="FF000080"/>
      <rgbColor rgb="FF868686"/>
      <rgbColor rgb="FF800080"/>
      <rgbColor rgb="FF008080"/>
      <rgbColor rgb="FFBBBBBB"/>
      <rgbColor rgb="FF808080"/>
      <rgbColor rgb="FFB2B2B2"/>
      <rgbColor rgb="FF993366"/>
      <rgbColor rgb="FFF2F2F2"/>
      <rgbColor rgb="FFEEEEEE"/>
      <rgbColor rgb="FF660066"/>
      <rgbColor rgb="FFD9D9D9"/>
      <rgbColor rgb="FF0066CC"/>
      <rgbColor rgb="FFD1D1D1"/>
      <rgbColor rgb="FF000080"/>
      <rgbColor rgb="FFFF00FF"/>
      <rgbColor rgb="FFDDDDDD"/>
      <rgbColor rgb="FF00FFFF"/>
      <rgbColor rgb="FF800080"/>
      <rgbColor rgb="FF800000"/>
      <rgbColor rgb="FF008080"/>
      <rgbColor rgb="FF0000FF"/>
      <rgbColor rgb="FF00B0F0"/>
      <rgbColor rgb="FFEBEBEB"/>
      <rgbColor rgb="FFC6EFCE"/>
      <rgbColor rgb="FFFFFF99"/>
      <rgbColor rgb="FFC5C6C6"/>
      <rgbColor rgb="FFD0D0D0"/>
      <rgbColor rgb="FFB9B9B9"/>
      <rgbColor rgb="FFFFCCCC"/>
      <rgbColor rgb="FF3366FF"/>
      <rgbColor rgb="FF33CCCC"/>
      <rgbColor rgb="FF99CC00"/>
      <rgbColor rgb="FFFFC000"/>
      <rgbColor rgb="FFFF9900"/>
      <rgbColor rgb="FFFF6600"/>
      <rgbColor rgb="FF686868"/>
      <rgbColor rgb="FF8B8C8C"/>
      <rgbColor rgb="FF1F3864"/>
      <rgbColor rgb="FF00B050"/>
      <rgbColor rgb="FF003300"/>
      <rgbColor rgb="FF333300"/>
      <rgbColor rgb="FF993300"/>
      <rgbColor rgb="FF993366"/>
      <rgbColor rgb="FF272F6B"/>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Grayscale">
      <a:dk1>
        <a:srgbClr val="000000"/>
      </a:dk1>
      <a:lt1>
        <a:srgbClr val="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panose="02110004020202020204" pitchFamily="0" charset="1"/>
        <a:ea typeface=""/>
        <a:cs typeface=""/>
      </a:majorFont>
      <a:minorFont>
        <a:latin typeface="Calibri"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4"/>
  <sheetViews>
    <sheetView showFormulas="false" showGridLines="true" showRowColHeaders="true" showZeros="true" rightToLeft="false" tabSelected="false" showOutlineSymbols="true" defaultGridColor="true" view="normal" topLeftCell="A12" colorId="64" zoomScale="100" zoomScaleNormal="100" zoomScalePageLayoutView="100" workbookViewId="0">
      <selection pane="topLeft" activeCell="F23" activeCellId="0" sqref="F23"/>
    </sheetView>
  </sheetViews>
  <sheetFormatPr defaultColWidth="8.88671875" defaultRowHeight="14.25" customHeight="false" zeroHeight="false" outlineLevelRow="0" outlineLevelCol="0"/>
  <cols>
    <col collapsed="false" customWidth="true" hidden="false" outlineLevel="0" max="3" min="3" style="0" width="3"/>
    <col collapsed="false" customWidth="true" hidden="false" outlineLevel="0" max="4" min="4" style="0" width="2.56"/>
    <col collapsed="false" customWidth="true" hidden="false" outlineLevel="0" max="5" min="5" style="0" width="34"/>
    <col collapsed="false" customWidth="false" hidden="true" outlineLevel="0" max="16384" min="19" style="0" width="8.88"/>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row>
    <row r="3" customFormat="false" ht="20.25" hidden="false" customHeight="true" outlineLevel="0" collapsed="false">
      <c r="A3" s="2" t="s">
        <v>0</v>
      </c>
      <c r="B3" s="2"/>
      <c r="C3" s="2"/>
      <c r="D3" s="2"/>
      <c r="E3" s="2"/>
      <c r="F3" s="2"/>
      <c r="G3" s="2"/>
      <c r="H3" s="2"/>
      <c r="I3" s="2"/>
      <c r="J3" s="2"/>
      <c r="K3" s="2"/>
      <c r="L3" s="2"/>
      <c r="M3" s="2"/>
      <c r="N3" s="2"/>
    </row>
    <row r="4" customFormat="false" ht="15" hidden="false" customHeight="true" outlineLevel="0" collapsed="false">
      <c r="A4" s="3"/>
      <c r="B4" s="3"/>
      <c r="C4" s="3"/>
      <c r="D4" s="3"/>
      <c r="E4" s="3"/>
      <c r="F4" s="3"/>
      <c r="G4" s="3"/>
      <c r="H4" s="3"/>
      <c r="I4" s="3"/>
      <c r="J4" s="3"/>
      <c r="K4" s="3"/>
      <c r="L4" s="3"/>
      <c r="M4" s="3"/>
      <c r="N4" s="3"/>
    </row>
    <row r="5" customFormat="false" ht="14.25" hidden="false" customHeight="false" outlineLevel="0" collapsed="false">
      <c r="A5" s="3"/>
      <c r="B5" s="3"/>
      <c r="C5" s="4" t="s">
        <v>0</v>
      </c>
      <c r="D5" s="3"/>
      <c r="E5" s="3"/>
      <c r="F5" s="3"/>
      <c r="G5" s="3"/>
      <c r="H5" s="3"/>
      <c r="I5" s="3"/>
      <c r="J5" s="3"/>
      <c r="K5" s="3"/>
      <c r="L5" s="3"/>
      <c r="M5" s="3"/>
      <c r="N5" s="3"/>
    </row>
    <row r="6" customFormat="false" ht="14.25" hidden="false" customHeight="false" outlineLevel="0" collapsed="false">
      <c r="A6" s="3"/>
      <c r="B6" s="3"/>
      <c r="C6" s="3"/>
      <c r="D6" s="3"/>
      <c r="E6" s="5" t="s">
        <v>1</v>
      </c>
      <c r="F6" s="6" t="n">
        <v>0.08</v>
      </c>
      <c r="G6" s="7" t="s">
        <v>2</v>
      </c>
      <c r="H6" s="3"/>
      <c r="I6" s="3"/>
      <c r="J6" s="3"/>
      <c r="K6" s="3"/>
      <c r="L6" s="3"/>
      <c r="M6" s="3"/>
      <c r="N6" s="3"/>
    </row>
    <row r="7" customFormat="false" ht="14.25" hidden="false" customHeight="false" outlineLevel="0" collapsed="false">
      <c r="A7" s="3"/>
      <c r="B7" s="3"/>
      <c r="C7" s="3"/>
      <c r="D7" s="3"/>
      <c r="E7" s="5" t="s">
        <v>3</v>
      </c>
      <c r="F7" s="8" t="n">
        <v>1</v>
      </c>
      <c r="G7" s="7" t="s">
        <v>4</v>
      </c>
      <c r="H7" s="3"/>
      <c r="I7" s="3"/>
      <c r="J7" s="3"/>
      <c r="K7" s="3"/>
      <c r="L7" s="3"/>
      <c r="M7" s="3"/>
      <c r="N7" s="3"/>
    </row>
    <row r="8" customFormat="false" ht="14.25" hidden="false" customHeight="false" outlineLevel="0" collapsed="false">
      <c r="A8" s="3"/>
      <c r="B8" s="3"/>
      <c r="C8" s="3"/>
      <c r="D8" s="3"/>
      <c r="E8" s="5" t="s">
        <v>5</v>
      </c>
      <c r="F8" s="9" t="n">
        <v>0</v>
      </c>
      <c r="G8" s="7" t="s">
        <v>2</v>
      </c>
      <c r="H8" s="3"/>
      <c r="I8" s="3"/>
      <c r="J8" s="3"/>
      <c r="K8" s="3"/>
      <c r="L8" s="3"/>
      <c r="M8" s="3"/>
      <c r="N8" s="3"/>
    </row>
    <row r="9" customFormat="false" ht="14.25" hidden="false" customHeight="false" outlineLevel="0" collapsed="false">
      <c r="A9" s="3"/>
      <c r="B9" s="3"/>
      <c r="C9" s="3"/>
      <c r="D9" s="3"/>
      <c r="E9" s="5" t="s">
        <v>6</v>
      </c>
      <c r="F9" s="10" t="n">
        <v>0</v>
      </c>
      <c r="G9" s="7" t="s">
        <v>2</v>
      </c>
      <c r="H9" s="3"/>
      <c r="I9" s="3"/>
      <c r="J9" s="3"/>
      <c r="K9" s="3"/>
      <c r="L9" s="3"/>
      <c r="M9" s="3"/>
      <c r="N9" s="3"/>
    </row>
    <row r="10" customFormat="false" ht="14.25" hidden="false" customHeight="false" outlineLevel="0" collapsed="false">
      <c r="A10" s="3"/>
      <c r="B10" s="3"/>
      <c r="C10" s="3"/>
      <c r="D10" s="3"/>
      <c r="E10" s="3"/>
      <c r="F10" s="3"/>
      <c r="G10" s="3"/>
      <c r="H10" s="3"/>
      <c r="I10" s="3"/>
      <c r="J10" s="3"/>
      <c r="K10" s="3"/>
      <c r="L10" s="3"/>
      <c r="M10" s="3"/>
      <c r="N10" s="3"/>
    </row>
    <row r="11" customFormat="false" ht="14.25" hidden="false" customHeight="false" outlineLevel="0" collapsed="false">
      <c r="A11" s="3"/>
      <c r="B11" s="3"/>
      <c r="C11" s="3"/>
      <c r="D11" s="3"/>
      <c r="E11" s="3"/>
      <c r="F11" s="3"/>
      <c r="G11" s="3"/>
      <c r="H11" s="3"/>
      <c r="I11" s="3"/>
      <c r="J11" s="3"/>
      <c r="K11" s="3"/>
      <c r="L11" s="3"/>
      <c r="M11" s="3"/>
      <c r="N11" s="3"/>
    </row>
    <row r="12" customFormat="false" ht="20.25" hidden="false" customHeight="true" outlineLevel="0" collapsed="false">
      <c r="A12" s="2" t="s">
        <v>7</v>
      </c>
      <c r="B12" s="2"/>
      <c r="C12" s="2"/>
      <c r="D12" s="2"/>
      <c r="E12" s="2"/>
      <c r="F12" s="2"/>
      <c r="G12" s="2"/>
      <c r="H12" s="2"/>
      <c r="I12" s="2"/>
      <c r="J12" s="2"/>
      <c r="K12" s="2"/>
      <c r="L12" s="2"/>
      <c r="M12" s="2"/>
      <c r="N12" s="2"/>
    </row>
    <row r="13" customFormat="false" ht="15" hidden="false" customHeight="true" outlineLevel="0" collapsed="false"/>
    <row r="14" customFormat="false" ht="14.25" hidden="false" customHeight="false" outlineLevel="0" collapsed="false">
      <c r="C14" s="11" t="s">
        <v>8</v>
      </c>
    </row>
    <row r="15" customFormat="false" ht="14.25" hidden="false" customHeight="false" outlineLevel="0" collapsed="false">
      <c r="C15" s="11"/>
      <c r="E15" s="12" t="s">
        <v>9</v>
      </c>
      <c r="F15" s="0" t="n">
        <f aca="false">SUMPRODUCT('Cash Flow - Base'!$AA$400:$DB$400,'Cash Flow - Base'!$AA$398:$DB$398)</f>
        <v>7377.23565263727</v>
      </c>
      <c r="G15" s="7" t="str">
        <f aca="false">Currency_unit&amp;"'M"</f>
        <v>US$'M</v>
      </c>
    </row>
    <row r="16" customFormat="false" ht="14.25" hidden="false" customHeight="false" outlineLevel="0" collapsed="false">
      <c r="E16" s="5" t="str">
        <f aca="false">"Post-tax NPV ("&amp;Currency_unit&amp;"'M), base rate"</f>
        <v>Post-tax NPV (US$'M), base rate</v>
      </c>
      <c r="F16" s="13" t="n">
        <f aca="false">'Cash Flow - Base'!F404</f>
        <v>4723.49022132172</v>
      </c>
      <c r="G16" s="7" t="str">
        <f aca="false">Currency_unit&amp;"'M"</f>
        <v>US$'M</v>
      </c>
    </row>
    <row r="17" customFormat="false" ht="14.25" hidden="false" customHeight="false" outlineLevel="0" collapsed="false">
      <c r="E17" s="5" t="s">
        <v>10</v>
      </c>
      <c r="F17" s="13" t="n">
        <f aca="false">'Cash Flow - Base'!F409</f>
        <v>4723.49022132172</v>
      </c>
      <c r="G17" s="7" t="s">
        <v>11</v>
      </c>
    </row>
    <row r="18" customFormat="false" ht="14.25" hidden="false" customHeight="false" outlineLevel="0" collapsed="false">
      <c r="E18" s="5" t="s">
        <v>12</v>
      </c>
      <c r="F18" s="14" t="n">
        <f aca="false">$F$6</f>
        <v>0.08</v>
      </c>
      <c r="G18" s="7" t="s">
        <v>2</v>
      </c>
    </row>
    <row r="19" customFormat="false" ht="14.25" hidden="false" customHeight="false" outlineLevel="0" collapsed="false">
      <c r="E19" s="5" t="s">
        <v>13</v>
      </c>
      <c r="F19" s="14" t="n">
        <f aca="false">IFERROR(IRR('Cash Flow - Base'!$AA$400:$DB$400),"n/a")</f>
        <v>0.228218943464663</v>
      </c>
      <c r="G19" s="7" t="s">
        <v>2</v>
      </c>
    </row>
    <row r="20" customFormat="false" ht="14.25" hidden="false" customHeight="false" outlineLevel="0" collapsed="false">
      <c r="E20" s="5" t="s">
        <v>14</v>
      </c>
      <c r="F20" s="14" t="n">
        <f aca="false">IFERROR(IRR('Cash Flow - Base'!$AA$390:$DB$390),"n/a")</f>
        <v>0.184952054199042</v>
      </c>
      <c r="G20" s="7" t="s">
        <v>2</v>
      </c>
    </row>
    <row r="21" customFormat="false" ht="14.25" hidden="false" customHeight="false" outlineLevel="0" collapsed="false">
      <c r="E21" s="5" t="s">
        <v>15</v>
      </c>
      <c r="F21" s="15" t="n">
        <f aca="false">IFERROR(INDEX('Cash Flow - Base'!$AA$4:$DB$4,MATCH(TRUE(),INDEX('Cash Flow - Base'!$AA$406:$DB$406&gt;=0,0),0)),"n/a")</f>
        <v>9</v>
      </c>
      <c r="G21" s="7" t="s">
        <v>16</v>
      </c>
    </row>
    <row r="22" customFormat="false" ht="14.25" hidden="false" customHeight="false" outlineLevel="0" collapsed="false">
      <c r="E22" s="5" t="s">
        <v>17</v>
      </c>
      <c r="F22" s="15" t="n">
        <f aca="false">IFERROR(LOOKUP(2,1/('Cash Flow - Base'!$AA$98:$DB$98&gt;0),'Cash Flow - Base'!$AA$4:$DB$4)-INDEX('Cash Flow - Base'!$AA$4:$DB$4,MATCH(TRUE(),INDEX('Cash Flow - Base'!$AA$98:$DB$98&gt;0,0),0))+1,"n/a")</f>
        <v>51</v>
      </c>
      <c r="G22" s="7" t="s">
        <v>16</v>
      </c>
    </row>
    <row r="23" customFormat="false" ht="14.25" hidden="false" customHeight="false" outlineLevel="0" collapsed="false">
      <c r="E23" s="5" t="s">
        <v>18</v>
      </c>
      <c r="F23" s="16"/>
      <c r="G23" s="7" t="s">
        <v>16</v>
      </c>
    </row>
    <row r="24" customFormat="false" ht="14.25" hidden="false" customHeight="false" outlineLevel="0" collapsed="false">
      <c r="E24" s="5" t="s">
        <v>19</v>
      </c>
      <c r="F24" s="13" t="n">
        <f aca="false">SUM('Cash Flow - Base'!$AA$98:$DB$98)</f>
        <v>7310.7695</v>
      </c>
      <c r="G24" s="7" t="str">
        <f aca="false">'Cash Flow - Base'!G98</f>
        <v>kt</v>
      </c>
    </row>
    <row r="25" customFormat="false" ht="14.25" hidden="false" customHeight="false" outlineLevel="0" collapsed="false">
      <c r="E25" s="5" t="str">
        <f aca="false">"Total development capex ("&amp;Currency_unit&amp;"'M)"</f>
        <v>Total development capex (US$'M)</v>
      </c>
      <c r="F25" s="13" t="n">
        <f aca="false">SUM('Cash Flow - Base'!$AA$27:$DB$27)</f>
        <v>5636.6999</v>
      </c>
      <c r="G25" s="7" t="str">
        <f aca="false">Currency_unit&amp;"'M"</f>
        <v>US$'M</v>
      </c>
    </row>
    <row r="26" customFormat="false" ht="14.25" hidden="false" customHeight="false" outlineLevel="0" collapsed="false">
      <c r="E26" s="5" t="s">
        <v>20</v>
      </c>
      <c r="F26" s="17" t="n">
        <f aca="false">IFERROR(INDEX('Cash Flow - Base'!$AA$4:$DB$4,MATCH(TRUE(),INDEX('Cash Flow - Base'!$AA$98:$DB$98&gt;0,0),0)),"n/a")</f>
        <v>5</v>
      </c>
      <c r="G26" s="7" t="s">
        <v>21</v>
      </c>
    </row>
    <row r="27" customFormat="false" ht="14.25" hidden="false" customHeight="false" outlineLevel="0" collapsed="false">
      <c r="E27" s="5" t="s">
        <v>22</v>
      </c>
      <c r="F27" s="18" t="n">
        <f aca="false">Dashboard!$F$7</f>
        <v>1</v>
      </c>
      <c r="G27" s="7" t="s">
        <v>4</v>
      </c>
    </row>
    <row r="28" customFormat="false" ht="14.25" hidden="false" customHeight="false" outlineLevel="0" collapsed="false">
      <c r="E28" s="5" t="s">
        <v>23</v>
      </c>
      <c r="F28" s="16" t="n">
        <v>7362.4</v>
      </c>
      <c r="G28" s="19" t="str">
        <f aca="false">Currency_unit&amp;"'M"</f>
        <v>US$'M</v>
      </c>
    </row>
    <row r="29" customFormat="false" ht="14.25" hidden="false" customHeight="false" outlineLevel="0" collapsed="false">
      <c r="E29" s="5" t="s">
        <v>24</v>
      </c>
      <c r="F29" s="18" t="n">
        <f aca="false">IFERROR((F15-F28)/F28,"")</f>
        <v>0.00201505658987101</v>
      </c>
      <c r="G29" s="19" t="s">
        <v>2</v>
      </c>
    </row>
    <row r="30" customFormat="false" ht="14.25" hidden="false" customHeight="false" outlineLevel="0" collapsed="false">
      <c r="E30" s="5" t="s">
        <v>25</v>
      </c>
      <c r="F30" s="16" t="n">
        <v>4691.4</v>
      </c>
      <c r="G30" s="19" t="str">
        <f aca="false">Currency_unit&amp;"'M"</f>
        <v>US$'M</v>
      </c>
      <c r="H30" s="20" t="s">
        <v>26</v>
      </c>
    </row>
    <row r="31" customFormat="false" ht="14.25" hidden="false" customHeight="false" outlineLevel="0" collapsed="false">
      <c r="E31" s="5" t="s">
        <v>27</v>
      </c>
      <c r="F31" s="21" t="n">
        <f aca="false">IFERROR((F16-F30)/F30,"")</f>
        <v>0.00684022281658442</v>
      </c>
      <c r="G31" s="19" t="s">
        <v>2</v>
      </c>
      <c r="H31" s="20" t="s">
        <v>28</v>
      </c>
    </row>
    <row r="32" customFormat="false" ht="14.25" hidden="false" customHeight="false" outlineLevel="0" collapsed="false">
      <c r="E32" s="5" t="s">
        <v>29</v>
      </c>
      <c r="F32" s="22" t="n">
        <f aca="false">IFERROR(((SUM('Cash Flow - Base'!$AA$210:$DB$210)-SUM('Cash Flow - Base'!$AA$367:$DB$367))+SUM('Cash Flow - Base'!$AA$167:$DB$167)+SUM('Cash Flow - Base'!$AA$194:$DB$194)+SUM('Cash Flow - Base'!$AA$358:$DB$358)+SUM('Cash Flow - Base'!$AA$291:$DB$291)+SUM('Cash Flow - Base'!$AA$26:$DB$26)+SUM('Cash Flow - Base'!$AA$25:$DB$25)-(SUM('Cash Flow - Base'!$AA$131:$DB$131)+SUM('Cash Flow - Base'!$AA$132:$DB$132)))*1000/(SUM('Cash Flow - Base'!$AA$109:$DB$109)*2204.62),"")</f>
        <v>1.75687059864688</v>
      </c>
      <c r="G32" s="19" t="str">
        <f aca="false">Currency_unit&amp;"/lb Cu"</f>
        <v>US$/lb Cu</v>
      </c>
      <c r="H32" s="20" t="s">
        <v>30</v>
      </c>
    </row>
    <row r="33" customFormat="false" ht="14.25" hidden="false" customHeight="false" outlineLevel="0" collapsed="false">
      <c r="E33" s="5" t="s">
        <v>31</v>
      </c>
      <c r="F33" s="22" t="n">
        <f aca="false">IFERROR(F32/FX_rate,"")</f>
        <v>1.75687059864688</v>
      </c>
      <c r="G33" s="19" t="str">
        <f aca="false">"USD/lb Cu"</f>
        <v>USD/lb Cu</v>
      </c>
      <c r="H33" s="20" t="s">
        <v>32</v>
      </c>
    </row>
    <row r="34" customFormat="false" ht="14.25" hidden="false" customHeight="false" outlineLevel="0" collapsed="false">
      <c r="E34" s="5" t="s">
        <v>33</v>
      </c>
      <c r="F34" s="22" t="n">
        <f aca="false">IFERROR(((SUM('Cash Flow - Base'!$AA$210:$DB$210)-SUM('Cash Flow - Base'!$AA$367:$DB$367))+SUM('Cash Flow - Base'!$AA$167:$DB$167)+SUM('Cash Flow - Base'!$AA$194:$DB$194)-(SUM('Cash Flow - Base'!$AA$131:$DB$131)+SUM('Cash Flow - Base'!$AA$132:$DB$132)))*1000/(SUM('Cash Flow - Base'!$AA$109:$DB$109)*2204.62),"")</f>
        <v>1.39686874335892</v>
      </c>
      <c r="G34" s="19" t="str">
        <f aca="false">Currency_unit&amp;"/lb Cu"</f>
        <v>US$/lb Cu</v>
      </c>
      <c r="H34" s="20" t="s">
        <v>34</v>
      </c>
    </row>
    <row r="35" customFormat="false" ht="14.25" hidden="false" customHeight="false" outlineLevel="0" collapsed="false">
      <c r="E35" s="5" t="s">
        <v>35</v>
      </c>
      <c r="F35" s="21" t="n">
        <f aca="false">IFERROR(F34/FX_rate,"")</f>
        <v>1.39686874335892</v>
      </c>
      <c r="G35" s="19" t="str">
        <f aca="false">"USD/lb Cu"</f>
        <v>USD/lb Cu</v>
      </c>
      <c r="H35" s="20" t="s">
        <v>36</v>
      </c>
    </row>
    <row r="36" customFormat="false" ht="20.25" hidden="false" customHeight="true" outlineLevel="0" collapsed="false">
      <c r="A36" s="2" t="s">
        <v>37</v>
      </c>
      <c r="B36" s="2"/>
      <c r="C36" s="2"/>
      <c r="D36" s="2"/>
      <c r="E36" s="2"/>
      <c r="F36" s="2"/>
      <c r="G36" s="2"/>
      <c r="H36" s="2"/>
      <c r="I36" s="2"/>
      <c r="J36" s="2"/>
      <c r="K36" s="2"/>
      <c r="L36" s="2"/>
      <c r="M36" s="2"/>
      <c r="N36" s="2"/>
    </row>
    <row r="37" customFormat="false" ht="15" hidden="false" customHeight="true" outlineLevel="0" collapsed="false"/>
    <row r="38" customFormat="false" ht="14.25" hidden="false" customHeight="false" outlineLevel="0" collapsed="false">
      <c r="C38" s="11" t="str">
        <f aca="false">"NPV ("&amp;Currency_unit&amp;"'M) Sensitivity: Copper Price (rows) x Discount Rate (columns)"</f>
        <v>NPV (US$'M) Sensitivity: Copper Price (rows) x Discount Rate (columns)</v>
      </c>
    </row>
    <row r="39" customFormat="false" ht="14.25" hidden="false" customHeight="false" outlineLevel="0" collapsed="false">
      <c r="G39" s="23" t="s">
        <v>38</v>
      </c>
      <c r="H39" s="23"/>
      <c r="I39" s="23"/>
      <c r="J39" s="23"/>
      <c r="K39" s="23"/>
      <c r="L39" s="23"/>
      <c r="M39" s="23"/>
      <c r="N39" s="23"/>
    </row>
    <row r="40" customFormat="false" ht="14.25" hidden="false" customHeight="false" outlineLevel="0" collapsed="false">
      <c r="E40" s="3"/>
      <c r="F40" s="24" t="n">
        <f aca="false">'Cash Flow - Base'!F404</f>
        <v>4723.49022132172</v>
      </c>
      <c r="G40" s="25" t="n">
        <v>0.05</v>
      </c>
      <c r="H40" s="26" t="n">
        <v>0.06</v>
      </c>
      <c r="I40" s="25" t="n">
        <v>0.07</v>
      </c>
      <c r="J40" s="25" t="n">
        <v>0.08</v>
      </c>
      <c r="K40" s="25" t="n">
        <v>0.09</v>
      </c>
      <c r="L40" s="25" t="n">
        <v>0.1</v>
      </c>
      <c r="M40" s="25" t="n">
        <v>0.11</v>
      </c>
      <c r="N40" s="25" t="n">
        <v>0.12</v>
      </c>
    </row>
    <row r="41" customFormat="false" ht="14.25" hidden="false" customHeight="false" outlineLevel="0" collapsed="false">
      <c r="E41" s="27"/>
      <c r="F41" s="28" t="n">
        <v>0.8</v>
      </c>
      <c r="G41" s="29" t="n">
        <v>5046.9834</v>
      </c>
      <c r="H41" s="29" t="n">
        <v>3921.0312</v>
      </c>
      <c r="I41" s="29" t="n">
        <v>3016.5433</v>
      </c>
      <c r="J41" s="29" t="n">
        <v>2282.7247</v>
      </c>
      <c r="K41" s="29" t="n">
        <v>1681.8724</v>
      </c>
      <c r="L41" s="29" t="n">
        <v>1185.7252</v>
      </c>
      <c r="M41" s="29" t="n">
        <v>772.8876</v>
      </c>
      <c r="N41" s="29" t="n">
        <v>427</v>
      </c>
    </row>
    <row r="42" customFormat="false" ht="14.25" hidden="false" customHeight="false" outlineLevel="0" collapsed="false">
      <c r="E42" s="30"/>
      <c r="F42" s="28" t="n">
        <v>0.9</v>
      </c>
      <c r="G42" s="29" t="n">
        <v>6927.7378</v>
      </c>
      <c r="H42" s="29" t="n">
        <v>5533.0935</v>
      </c>
      <c r="I42" s="29" t="n">
        <v>4412.9954</v>
      </c>
      <c r="J42" s="29" t="n">
        <v>3503.7157</v>
      </c>
      <c r="K42" s="29" t="n">
        <v>2758.2212</v>
      </c>
      <c r="L42" s="29" t="n">
        <v>2141.4243</v>
      </c>
      <c r="M42" s="29" t="n">
        <v>1626.8674</v>
      </c>
      <c r="N42" s="29" t="n">
        <v>1194.3858</v>
      </c>
    </row>
    <row r="43" customFormat="false" ht="14.25" hidden="false" customHeight="false" outlineLevel="0" collapsed="false">
      <c r="E43" s="5" t="s">
        <v>39</v>
      </c>
      <c r="F43" s="28" t="n">
        <v>1</v>
      </c>
      <c r="G43" s="29" t="n">
        <v>8803.4621</v>
      </c>
      <c r="H43" s="29" t="n">
        <v>7142.0371</v>
      </c>
      <c r="I43" s="29" t="n">
        <v>5807.5043</v>
      </c>
      <c r="J43" s="29" t="n">
        <v>4723.4902</v>
      </c>
      <c r="K43" s="29" t="n">
        <v>3833.8047</v>
      </c>
      <c r="L43" s="29" t="n">
        <v>3096.6399</v>
      </c>
      <c r="M43" s="29" t="n">
        <v>2480.5402</v>
      </c>
      <c r="N43" s="29" t="n">
        <v>1961.5758</v>
      </c>
    </row>
    <row r="44" customFormat="false" ht="14.25" hidden="false" customHeight="false" outlineLevel="0" collapsed="false">
      <c r="E44" s="30"/>
      <c r="F44" s="28" t="n">
        <v>1.1</v>
      </c>
      <c r="G44" s="29" t="n">
        <v>10673.6603</v>
      </c>
      <c r="H44" s="29" t="n">
        <v>8746.3791</v>
      </c>
      <c r="I44" s="29" t="n">
        <v>7197.9317</v>
      </c>
      <c r="J44" s="29" t="n">
        <v>5939.4591</v>
      </c>
      <c r="K44" s="29" t="n">
        <v>4905.7133</v>
      </c>
      <c r="L44" s="29" t="n">
        <v>4048.2273</v>
      </c>
      <c r="M44" s="29" t="n">
        <v>3330.5849</v>
      </c>
      <c r="N44" s="29" t="n">
        <v>2725.1145</v>
      </c>
    </row>
    <row r="45" customFormat="false" ht="14.25" hidden="false" customHeight="false" outlineLevel="0" collapsed="false">
      <c r="E45" s="31"/>
      <c r="F45" s="28" t="n">
        <v>1.2</v>
      </c>
      <c r="G45" s="29" t="n">
        <v>12542.0127</v>
      </c>
      <c r="H45" s="29" t="n">
        <v>10348.6345</v>
      </c>
      <c r="I45" s="29" t="n">
        <v>8586.064</v>
      </c>
      <c r="J45" s="29" t="n">
        <v>7152.9536</v>
      </c>
      <c r="K45" s="29" t="n">
        <v>5974.9945</v>
      </c>
      <c r="L45" s="29" t="n">
        <v>4997.0575</v>
      </c>
      <c r="M45" s="29" t="n">
        <v>4177.7638</v>
      </c>
      <c r="N45" s="29" t="n">
        <v>3485.6973</v>
      </c>
    </row>
    <row r="46" customFormat="false" ht="14.25" hidden="false" customHeight="false" outlineLevel="0" collapsed="false">
      <c r="E46" s="5"/>
      <c r="F46" s="32"/>
      <c r="G46" s="19"/>
      <c r="H46" s="3"/>
    </row>
    <row r="47" customFormat="false" ht="14.25" hidden="false" customHeight="false" outlineLevel="0" collapsed="false">
      <c r="E47" s="33"/>
    </row>
    <row r="48" customFormat="false" ht="14.25" hidden="false" customHeight="false" outlineLevel="0" collapsed="false">
      <c r="E48" s="4" t="s">
        <v>40</v>
      </c>
    </row>
    <row r="49" customFormat="false" ht="14.25" hidden="false" customHeight="false" outlineLevel="0" collapsed="false">
      <c r="E49" s="34" t="s">
        <v>41</v>
      </c>
      <c r="F49" s="34" t="s">
        <v>42</v>
      </c>
      <c r="G49" s="34" t="s">
        <v>43</v>
      </c>
      <c r="H49" s="35" t="s">
        <v>44</v>
      </c>
    </row>
    <row r="50" customFormat="false" ht="14.25" hidden="false" customHeight="false" outlineLevel="0" collapsed="false">
      <c r="E50" s="5" t="s">
        <v>45</v>
      </c>
      <c r="F50" s="36" t="n">
        <f aca="false">F16</f>
        <v>4723.49022132172</v>
      </c>
      <c r="G50" s="37" t="n">
        <f aca="false">F30</f>
        <v>4691.4</v>
      </c>
      <c r="H50" s="38" t="n">
        <f aca="false">IFERROR((F50-G50)/G50,"")</f>
        <v>0.00684022281658442</v>
      </c>
    </row>
    <row r="51" customFormat="false" ht="14.25" hidden="false" customHeight="false" outlineLevel="0" collapsed="false">
      <c r="E51" s="5" t="s">
        <v>14</v>
      </c>
      <c r="F51" s="22" t="n">
        <f aca="false">F20</f>
        <v>0.184952054199042</v>
      </c>
      <c r="G51" s="6" t="n">
        <v>0.184</v>
      </c>
      <c r="H51" s="38" t="n">
        <f aca="false">IFERROR((F51-G51)/G51,"")</f>
        <v>0.00517420760349116</v>
      </c>
    </row>
    <row r="52" customFormat="false" ht="14.25" hidden="false" customHeight="false" outlineLevel="0" collapsed="false">
      <c r="E52" s="5" t="s">
        <v>46</v>
      </c>
      <c r="F52" s="22" t="n">
        <f aca="false">F32</f>
        <v>1.75687059864688</v>
      </c>
      <c r="G52" s="39" t="n">
        <v>1.74</v>
      </c>
      <c r="H52" s="38" t="n">
        <f aca="false">IFERROR((F52-G52)/G52,"")</f>
        <v>0.00969574634877957</v>
      </c>
    </row>
    <row r="54" customFormat="false" ht="14.25" hidden="false" customHeight="false" outlineLevel="0" collapsed="false">
      <c r="H54" s="40" t="s">
        <v>47</v>
      </c>
    </row>
  </sheetData>
  <mergeCells count="1">
    <mergeCell ref="G39:N3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1" activeCellId="0" sqref="A1"/>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Mining Cost</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588</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589</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589</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58.4" hidden="false" customHeight="false" outlineLevel="0" collapsed="false">
      <c r="E13" s="69" t="s">
        <v>590</v>
      </c>
      <c r="F13" s="16" t="s">
        <v>508</v>
      </c>
      <c r="H13" s="70" t="s">
        <v>591</v>
      </c>
    </row>
    <row r="15" customFormat="false" ht="58.4" hidden="false" customHeight="false" outlineLevel="0" collapsed="false">
      <c r="E15" s="69" t="s">
        <v>592</v>
      </c>
      <c r="F15" s="16" t="n">
        <v>0.56</v>
      </c>
      <c r="G15" s="19" t="s">
        <v>274</v>
      </c>
      <c r="H15" s="70" t="s">
        <v>593</v>
      </c>
    </row>
    <row r="16" customFormat="false" ht="14.25" hidden="false" customHeight="false" outlineLevel="0" collapsed="false">
      <c r="E16" s="69" t="s">
        <v>594</v>
      </c>
      <c r="F16" s="16" t="n">
        <v>0.41</v>
      </c>
      <c r="G16" s="19" t="s">
        <v>274</v>
      </c>
    </row>
    <row r="17" customFormat="false" ht="14.25" hidden="false" customHeight="false" outlineLevel="0" collapsed="false">
      <c r="E17" s="69" t="s">
        <v>595</v>
      </c>
      <c r="F17" s="16" t="n">
        <v>0.11</v>
      </c>
      <c r="G17" s="19" t="s">
        <v>274</v>
      </c>
    </row>
    <row r="18" customFormat="false" ht="14.25" hidden="false" customHeight="false" outlineLevel="0" collapsed="false">
      <c r="E18" s="69" t="s">
        <v>596</v>
      </c>
      <c r="F18" s="16" t="n">
        <v>0.12</v>
      </c>
      <c r="G18" s="19" t="s">
        <v>274</v>
      </c>
    </row>
    <row r="19" customFormat="false" ht="14.25" hidden="false" customHeight="false" outlineLevel="0" collapsed="false">
      <c r="E19" s="69" t="s">
        <v>597</v>
      </c>
      <c r="F19" s="16" t="n">
        <v>0.44</v>
      </c>
      <c r="G19" s="19" t="s">
        <v>274</v>
      </c>
    </row>
    <row r="20" customFormat="false" ht="14.25" hidden="false" customHeight="false" outlineLevel="0" collapsed="false">
      <c r="E20" s="69" t="s">
        <v>598</v>
      </c>
      <c r="F20" s="16" t="n">
        <v>0.31</v>
      </c>
      <c r="G20" s="19" t="s">
        <v>274</v>
      </c>
    </row>
    <row r="21" customFormat="false" ht="14.25" hidden="false" customHeight="false" outlineLevel="0" collapsed="false">
      <c r="E21" s="69" t="s">
        <v>599</v>
      </c>
      <c r="F21" s="16" t="n">
        <v>0.09</v>
      </c>
      <c r="G21" s="19" t="s">
        <v>274</v>
      </c>
    </row>
    <row r="22" customFormat="false" ht="14.25" hidden="false" customHeight="false" outlineLevel="0" collapsed="false">
      <c r="E22" s="69" t="s">
        <v>600</v>
      </c>
      <c r="F22" s="184" t="n">
        <f aca="false">SUM(F15:F21)</f>
        <v>2.04</v>
      </c>
      <c r="G22" s="19" t="s">
        <v>274</v>
      </c>
    </row>
    <row r="24" customFormat="false" ht="24.05" hidden="false" customHeight="false" outlineLevel="0" collapsed="false">
      <c r="E24" s="69" t="s">
        <v>601</v>
      </c>
      <c r="H24" s="70" t="s">
        <v>602</v>
      </c>
      <c r="AA24" s="82" t="n">
        <f aca="false">'Cash Flow - Base'!AA39</f>
        <v>19300</v>
      </c>
      <c r="AB24" s="82" t="n">
        <f aca="false">'Cash Flow - Base'!AB39</f>
        <v>94300</v>
      </c>
      <c r="AC24" s="82" t="n">
        <f aca="false">'Cash Flow - Base'!AC39</f>
        <v>146700</v>
      </c>
      <c r="AD24" s="82" t="n">
        <f aca="false">'Cash Flow - Base'!AD39</f>
        <v>161700</v>
      </c>
      <c r="AE24" s="82" t="n">
        <f aca="false">'Cash Flow - Base'!AE39</f>
        <v>143000</v>
      </c>
      <c r="AF24" s="82" t="n">
        <f aca="false">'Cash Flow - Base'!AF39</f>
        <v>143800</v>
      </c>
      <c r="AG24" s="82" t="n">
        <f aca="false">'Cash Flow - Base'!AG39</f>
        <v>150300</v>
      </c>
      <c r="AH24" s="82" t="n">
        <f aca="false">'Cash Flow - Base'!AH39</f>
        <v>152800</v>
      </c>
      <c r="AI24" s="82" t="n">
        <f aca="false">'Cash Flow - Base'!AI39</f>
        <v>142500</v>
      </c>
      <c r="AJ24" s="82" t="n">
        <f aca="false">'Cash Flow - Base'!AJ39</f>
        <v>148500</v>
      </c>
      <c r="AK24" s="82" t="n">
        <f aca="false">'Cash Flow - Base'!AK39</f>
        <v>139500</v>
      </c>
      <c r="AL24" s="82" t="n">
        <f aca="false">'Cash Flow - Base'!AL39</f>
        <v>125400</v>
      </c>
      <c r="AM24" s="82" t="n">
        <f aca="false">'Cash Flow - Base'!AM39</f>
        <v>137400</v>
      </c>
      <c r="AN24" s="82" t="n">
        <f aca="false">'Cash Flow - Base'!AN39</f>
        <v>140200</v>
      </c>
      <c r="AO24" s="82" t="n">
        <f aca="false">'Cash Flow - Base'!AO39</f>
        <v>137900</v>
      </c>
      <c r="AP24" s="82" t="n">
        <f aca="false">'Cash Flow - Base'!AP39</f>
        <v>116800</v>
      </c>
      <c r="AQ24" s="82" t="n">
        <f aca="false">'Cash Flow - Base'!AQ39</f>
        <v>82000</v>
      </c>
      <c r="AR24" s="82" t="n">
        <f aca="false">'Cash Flow - Base'!AR39</f>
        <v>58000</v>
      </c>
      <c r="AS24" s="82" t="n">
        <f aca="false">'Cash Flow - Base'!AS39</f>
        <v>59800</v>
      </c>
      <c r="AT24" s="82" t="n">
        <f aca="false">'Cash Flow - Base'!AT39</f>
        <v>64900</v>
      </c>
      <c r="AU24" s="82" t="n">
        <f aca="false">'Cash Flow - Base'!AU39</f>
        <v>68300</v>
      </c>
      <c r="AV24" s="82" t="n">
        <f aca="false">'Cash Flow - Base'!AV39</f>
        <v>73000</v>
      </c>
      <c r="AW24" s="82" t="n">
        <f aca="false">'Cash Flow - Base'!AW39</f>
        <v>43300</v>
      </c>
      <c r="AX24" s="82" t="n">
        <f aca="false">'Cash Flow - Base'!AX39</f>
        <v>41900</v>
      </c>
      <c r="AY24" s="82" t="n">
        <f aca="false">'Cash Flow - Base'!AY39</f>
        <v>37600</v>
      </c>
      <c r="AZ24" s="82" t="n">
        <f aca="false">'Cash Flow - Base'!AZ39</f>
        <v>38200</v>
      </c>
      <c r="BA24" s="82" t="n">
        <f aca="false">'Cash Flow - Base'!BA39</f>
        <v>36200</v>
      </c>
      <c r="BB24" s="82" t="n">
        <f aca="false">'Cash Flow - Base'!BB39</f>
        <v>39300</v>
      </c>
      <c r="BC24" s="82" t="n">
        <f aca="false">'Cash Flow - Base'!BC39</f>
        <v>30100</v>
      </c>
      <c r="BD24" s="82" t="n">
        <f aca="false">'Cash Flow - Base'!BD39</f>
        <v>31500</v>
      </c>
      <c r="BE24" s="82" t="n">
        <f aca="false">'Cash Flow - Base'!BE39</f>
        <v>19400</v>
      </c>
      <c r="BF24" s="82" t="n">
        <f aca="false">'Cash Flow - Base'!BF39</f>
        <v>10600</v>
      </c>
      <c r="BG24" s="82" t="n">
        <f aca="false">'Cash Flow - Base'!BG39</f>
        <v>12700</v>
      </c>
      <c r="BH24" s="82" t="n">
        <f aca="false">'Cash Flow - Base'!BH39</f>
        <v>14400</v>
      </c>
      <c r="BI24" s="82" t="n">
        <f aca="false">'Cash Flow - Base'!BI39</f>
        <v>13300</v>
      </c>
      <c r="BJ24" s="82" t="n">
        <f aca="false">'Cash Flow - Base'!BJ39</f>
        <v>9200</v>
      </c>
      <c r="BK24" s="82" t="n">
        <f aca="false">'Cash Flow - Base'!BK39</f>
        <v>7100</v>
      </c>
      <c r="BL24" s="82" t="n">
        <f aca="false">'Cash Flow - Base'!BL39</f>
        <v>5500</v>
      </c>
      <c r="BM24" s="82" t="n">
        <f aca="false">'Cash Flow - Base'!BM39</f>
        <v>2800</v>
      </c>
      <c r="BN24" s="82" t="n">
        <f aca="false">'Cash Flow - Base'!BN39</f>
        <v>2500</v>
      </c>
      <c r="BO24" s="82" t="n">
        <f aca="false">'Cash Flow - Base'!BO39</f>
        <v>1500</v>
      </c>
      <c r="BP24" s="82" t="n">
        <f aca="false">'Cash Flow - Base'!BP39</f>
        <v>0</v>
      </c>
      <c r="BQ24" s="82" t="n">
        <f aca="false">'Cash Flow - Base'!BQ39</f>
        <v>0</v>
      </c>
      <c r="BR24" s="82" t="n">
        <f aca="false">'Cash Flow - Base'!BR39</f>
        <v>0</v>
      </c>
      <c r="BS24" s="82" t="n">
        <f aca="false">'Cash Flow - Base'!BS39</f>
        <v>0</v>
      </c>
      <c r="BT24" s="82" t="n">
        <f aca="false">'Cash Flow - Base'!BT39</f>
        <v>0</v>
      </c>
      <c r="BU24" s="82" t="n">
        <f aca="false">'Cash Flow - Base'!BU39</f>
        <v>0</v>
      </c>
      <c r="BV24" s="82" t="n">
        <f aca="false">'Cash Flow - Base'!BV39</f>
        <v>0</v>
      </c>
      <c r="BW24" s="82" t="n">
        <f aca="false">'Cash Flow - Base'!BW39</f>
        <v>0</v>
      </c>
      <c r="BX24" s="82" t="n">
        <f aca="false">'Cash Flow - Base'!BX39</f>
        <v>0</v>
      </c>
      <c r="BY24" s="82" t="n">
        <f aca="false">'Cash Flow - Base'!BY39</f>
        <v>0</v>
      </c>
      <c r="BZ24" s="82" t="n">
        <f aca="false">'Cash Flow - Base'!BZ39</f>
        <v>0</v>
      </c>
      <c r="CA24" s="82" t="n">
        <f aca="false">'Cash Flow - Base'!CA39</f>
        <v>0</v>
      </c>
      <c r="CB24" s="82" t="n">
        <f aca="false">'Cash Flow - Base'!CB39</f>
        <v>0</v>
      </c>
      <c r="CC24" s="82" t="n">
        <f aca="false">'Cash Flow - Base'!CC39</f>
        <v>0</v>
      </c>
      <c r="CD24" s="82" t="n">
        <f aca="false">'Cash Flow - Base'!CD39</f>
        <v>0</v>
      </c>
      <c r="CE24" s="82" t="n">
        <f aca="false">'Cash Flow - Base'!CE39</f>
        <v>0</v>
      </c>
      <c r="CF24" s="82" t="n">
        <f aca="false">'Cash Flow - Base'!CF39</f>
        <v>0</v>
      </c>
      <c r="CG24" s="82" t="n">
        <f aca="false">'Cash Flow - Base'!CG39</f>
        <v>0</v>
      </c>
      <c r="CH24" s="82" t="n">
        <f aca="false">'Cash Flow - Base'!CH39</f>
        <v>0</v>
      </c>
      <c r="CI24" s="82" t="n">
        <f aca="false">'Cash Flow - Base'!CI39</f>
        <v>0</v>
      </c>
      <c r="CJ24" s="82" t="n">
        <f aca="false">'Cash Flow - Base'!CJ39</f>
        <v>0</v>
      </c>
      <c r="CK24" s="82" t="n">
        <f aca="false">'Cash Flow - Base'!CK39</f>
        <v>0</v>
      </c>
      <c r="CL24" s="82" t="n">
        <f aca="false">'Cash Flow - Base'!CL39</f>
        <v>0</v>
      </c>
      <c r="CM24" s="82" t="n">
        <f aca="false">'Cash Flow - Base'!CM39</f>
        <v>0</v>
      </c>
      <c r="CN24" s="82" t="n">
        <f aca="false">'Cash Flow - Base'!CN39</f>
        <v>0</v>
      </c>
      <c r="CO24" s="82" t="n">
        <f aca="false">'Cash Flow - Base'!CO39</f>
        <v>0</v>
      </c>
      <c r="CP24" s="82" t="n">
        <f aca="false">'Cash Flow - Base'!CP39</f>
        <v>0</v>
      </c>
      <c r="CQ24" s="82" t="n">
        <f aca="false">'Cash Flow - Base'!CQ39</f>
        <v>0</v>
      </c>
      <c r="CR24" s="82" t="n">
        <f aca="false">'Cash Flow - Base'!CR39</f>
        <v>0</v>
      </c>
      <c r="CS24" s="82" t="n">
        <f aca="false">'Cash Flow - Base'!CS39</f>
        <v>0</v>
      </c>
      <c r="CT24" s="82" t="n">
        <f aca="false">'Cash Flow - Base'!CT39</f>
        <v>0</v>
      </c>
      <c r="CU24" s="82" t="n">
        <f aca="false">'Cash Flow - Base'!CU39</f>
        <v>0</v>
      </c>
      <c r="CV24" s="82" t="n">
        <f aca="false">'Cash Flow - Base'!CV39</f>
        <v>0</v>
      </c>
      <c r="CW24" s="82" t="n">
        <f aca="false">'Cash Flow - Base'!CW39</f>
        <v>0</v>
      </c>
      <c r="CX24" s="82" t="n">
        <f aca="false">'Cash Flow - Base'!CX39</f>
        <v>0</v>
      </c>
      <c r="CY24" s="82" t="n">
        <f aca="false">'Cash Flow - Base'!CY39</f>
        <v>0</v>
      </c>
      <c r="CZ24" s="82" t="n">
        <f aca="false">'Cash Flow - Base'!CZ39</f>
        <v>0</v>
      </c>
      <c r="DA24" s="82" t="n">
        <f aca="false">'Cash Flow - Base'!DA39</f>
        <v>0</v>
      </c>
      <c r="DB24" s="82" t="n">
        <f aca="false">'Cash Flow - Base'!DB39</f>
        <v>0</v>
      </c>
    </row>
    <row r="25" customFormat="false" ht="35.5" hidden="false" customHeight="false" outlineLevel="0" collapsed="false">
      <c r="E25" s="69" t="s">
        <v>603</v>
      </c>
      <c r="H25" s="70" t="s">
        <v>604</v>
      </c>
      <c r="AA25" s="82" t="n">
        <f aca="false">'Assumptions - Base'!AA103</f>
        <v>0</v>
      </c>
      <c r="AB25" s="82" t="n">
        <f aca="false">'Assumptions - Base'!AB103</f>
        <v>0</v>
      </c>
      <c r="AC25" s="82" t="n">
        <f aca="false">'Assumptions - Base'!AC103</f>
        <v>500</v>
      </c>
      <c r="AD25" s="82" t="n">
        <f aca="false">'Assumptions - Base'!AD103</f>
        <v>9900</v>
      </c>
      <c r="AE25" s="82" t="n">
        <f aca="false">'Assumptions - Base'!AE103</f>
        <v>52300</v>
      </c>
      <c r="AF25" s="82" t="n">
        <f aca="false">'Assumptions - Base'!AF103</f>
        <v>51400</v>
      </c>
      <c r="AG25" s="82" t="n">
        <f aca="false">'Assumptions - Base'!AG103</f>
        <v>45500</v>
      </c>
      <c r="AH25" s="82" t="n">
        <f aca="false">'Assumptions - Base'!AH103</f>
        <v>42400</v>
      </c>
      <c r="AI25" s="82" t="n">
        <f aca="false">'Assumptions - Base'!AI103</f>
        <v>52700</v>
      </c>
      <c r="AJ25" s="82" t="n">
        <f aca="false">'Assumptions - Base'!AJ103</f>
        <v>46700</v>
      </c>
      <c r="AK25" s="82" t="n">
        <f aca="false">'Assumptions - Base'!AK103</f>
        <v>56200</v>
      </c>
      <c r="AL25" s="82" t="n">
        <f aca="false">'Assumptions - Base'!AL103</f>
        <v>69900</v>
      </c>
      <c r="AM25" s="82" t="n">
        <f aca="false">'Assumptions - Base'!AM103</f>
        <v>57800</v>
      </c>
      <c r="AN25" s="82" t="n">
        <f aca="false">'Assumptions - Base'!AN103</f>
        <v>55000</v>
      </c>
      <c r="AO25" s="82" t="n">
        <f aca="false">'Assumptions - Base'!AO103</f>
        <v>57800</v>
      </c>
      <c r="AP25" s="82" t="n">
        <f aca="false">'Assumptions - Base'!AP103</f>
        <v>63400</v>
      </c>
      <c r="AQ25" s="82" t="n">
        <f aca="false">'Assumptions - Base'!AQ103</f>
        <v>74000</v>
      </c>
      <c r="AR25" s="82" t="n">
        <f aca="false">'Assumptions - Base'!AR103</f>
        <v>73800</v>
      </c>
      <c r="AS25" s="82" t="n">
        <f aca="false">'Assumptions - Base'!AS103</f>
        <v>57300</v>
      </c>
      <c r="AT25" s="82" t="n">
        <f aca="false">'Assumptions - Base'!AT103</f>
        <v>51900</v>
      </c>
      <c r="AU25" s="82" t="n">
        <f aca="false">'Assumptions - Base'!AU103</f>
        <v>48400</v>
      </c>
      <c r="AV25" s="82" t="n">
        <f aca="false">'Assumptions - Base'!AV103</f>
        <v>43600</v>
      </c>
      <c r="AW25" s="82" t="n">
        <f aca="false">'Assumptions - Base'!AW103</f>
        <v>55500</v>
      </c>
      <c r="AX25" s="82" t="n">
        <f aca="false">'Assumptions - Base'!AX103</f>
        <v>56600</v>
      </c>
      <c r="AY25" s="82" t="n">
        <f aca="false">'Assumptions - Base'!AY103</f>
        <v>60900</v>
      </c>
      <c r="AZ25" s="82" t="n">
        <f aca="false">'Assumptions - Base'!AZ103</f>
        <v>60300</v>
      </c>
      <c r="BA25" s="82" t="n">
        <f aca="false">'Assumptions - Base'!BA103</f>
        <v>62600</v>
      </c>
      <c r="BB25" s="82" t="n">
        <f aca="false">'Assumptions - Base'!BB103</f>
        <v>59200</v>
      </c>
      <c r="BC25" s="82" t="n">
        <f aca="false">'Assumptions - Base'!BC103</f>
        <v>68400</v>
      </c>
      <c r="BD25" s="82" t="n">
        <f aca="false">'Assumptions - Base'!BD103</f>
        <v>67000</v>
      </c>
      <c r="BE25" s="82" t="n">
        <f aca="false">'Assumptions - Base'!BE103</f>
        <v>56000</v>
      </c>
      <c r="BF25" s="82" t="n">
        <f aca="false">'Assumptions - Base'!BF103</f>
        <v>49600</v>
      </c>
      <c r="BG25" s="82" t="n">
        <f aca="false">'Assumptions - Base'!BG103</f>
        <v>47400</v>
      </c>
      <c r="BH25" s="82" t="n">
        <f aca="false">'Assumptions - Base'!BH103</f>
        <v>45800</v>
      </c>
      <c r="BI25" s="82" t="n">
        <f aca="false">'Assumptions - Base'!BI103</f>
        <v>47000</v>
      </c>
      <c r="BJ25" s="82" t="n">
        <f aca="false">'Assumptions - Base'!BJ103</f>
        <v>50900</v>
      </c>
      <c r="BK25" s="82" t="n">
        <f aca="false">'Assumptions - Base'!BK103</f>
        <v>53100</v>
      </c>
      <c r="BL25" s="82" t="n">
        <f aca="false">'Assumptions - Base'!BL103</f>
        <v>52700</v>
      </c>
      <c r="BM25" s="82" t="n">
        <f aca="false">'Assumptions - Base'!BM103</f>
        <v>27800</v>
      </c>
      <c r="BN25" s="82" t="n">
        <f aca="false">'Assumptions - Base'!BN103</f>
        <v>27700</v>
      </c>
      <c r="BO25" s="82" t="n">
        <f aca="false">'Assumptions - Base'!BO103</f>
        <v>30900</v>
      </c>
      <c r="BP25" s="82" t="n">
        <f aca="false">'Assumptions - Base'!BP103</f>
        <v>0</v>
      </c>
      <c r="BQ25" s="82" t="n">
        <f aca="false">'Assumptions - Base'!BQ103</f>
        <v>0</v>
      </c>
      <c r="BR25" s="82" t="n">
        <f aca="false">'Assumptions - Base'!BR103</f>
        <v>0</v>
      </c>
      <c r="BS25" s="82" t="n">
        <f aca="false">'Assumptions - Base'!BS103</f>
        <v>0</v>
      </c>
      <c r="BT25" s="82" t="n">
        <f aca="false">'Assumptions - Base'!BT103</f>
        <v>0</v>
      </c>
      <c r="BU25" s="82" t="n">
        <f aca="false">'Assumptions - Base'!BU103</f>
        <v>0</v>
      </c>
      <c r="BV25" s="82" t="n">
        <f aca="false">'Assumptions - Base'!BV103</f>
        <v>0</v>
      </c>
      <c r="BW25" s="82" t="n">
        <f aca="false">'Assumptions - Base'!BW103</f>
        <v>0</v>
      </c>
      <c r="BX25" s="82" t="n">
        <f aca="false">'Assumptions - Base'!BX103</f>
        <v>0</v>
      </c>
      <c r="BY25" s="82" t="n">
        <f aca="false">'Assumptions - Base'!BY103</f>
        <v>0</v>
      </c>
      <c r="BZ25" s="82" t="n">
        <f aca="false">'Assumptions - Base'!BZ103</f>
        <v>0</v>
      </c>
      <c r="CA25" s="82" t="n">
        <f aca="false">'Assumptions - Base'!CA103</f>
        <v>0</v>
      </c>
      <c r="CB25" s="82" t="n">
        <f aca="false">'Assumptions - Base'!CB103</f>
        <v>0</v>
      </c>
      <c r="CC25" s="82" t="n">
        <f aca="false">'Assumptions - Base'!CC103</f>
        <v>0</v>
      </c>
      <c r="CD25" s="82" t="n">
        <f aca="false">'Assumptions - Base'!CD103</f>
        <v>0</v>
      </c>
      <c r="CE25" s="82" t="n">
        <f aca="false">'Assumptions - Base'!CE103</f>
        <v>0</v>
      </c>
      <c r="CF25" s="82" t="n">
        <f aca="false">'Assumptions - Base'!CF103</f>
        <v>0</v>
      </c>
      <c r="CG25" s="82" t="n">
        <f aca="false">'Assumptions - Base'!CG103</f>
        <v>0</v>
      </c>
      <c r="CH25" s="82" t="n">
        <f aca="false">'Assumptions - Base'!CH103</f>
        <v>0</v>
      </c>
      <c r="CI25" s="82" t="n">
        <f aca="false">'Assumptions - Base'!CI103</f>
        <v>0</v>
      </c>
      <c r="CJ25" s="82" t="n">
        <f aca="false">'Assumptions - Base'!CJ103</f>
        <v>0</v>
      </c>
      <c r="CK25" s="82" t="n">
        <f aca="false">'Assumptions - Base'!CK103</f>
        <v>0</v>
      </c>
      <c r="CL25" s="82" t="n">
        <f aca="false">'Assumptions - Base'!CL103</f>
        <v>0</v>
      </c>
      <c r="CM25" s="82" t="n">
        <f aca="false">'Assumptions - Base'!CM103</f>
        <v>0</v>
      </c>
      <c r="CN25" s="82" t="n">
        <f aca="false">'Assumptions - Base'!CN103</f>
        <v>0</v>
      </c>
      <c r="CO25" s="82" t="n">
        <f aca="false">'Assumptions - Base'!CO103</f>
        <v>0</v>
      </c>
      <c r="CP25" s="82" t="n">
        <f aca="false">'Assumptions - Base'!CP103</f>
        <v>0</v>
      </c>
      <c r="CQ25" s="82" t="n">
        <f aca="false">'Assumptions - Base'!CQ103</f>
        <v>0</v>
      </c>
      <c r="CR25" s="82" t="n">
        <f aca="false">'Assumptions - Base'!CR103</f>
        <v>0</v>
      </c>
      <c r="CS25" s="82" t="n">
        <f aca="false">'Assumptions - Base'!CS103</f>
        <v>0</v>
      </c>
      <c r="CT25" s="82" t="n">
        <f aca="false">'Assumptions - Base'!CT103</f>
        <v>0</v>
      </c>
      <c r="CU25" s="82" t="n">
        <f aca="false">'Assumptions - Base'!CU103</f>
        <v>0</v>
      </c>
      <c r="CV25" s="82" t="n">
        <f aca="false">'Assumptions - Base'!CV103</f>
        <v>0</v>
      </c>
      <c r="CW25" s="82" t="n">
        <f aca="false">'Assumptions - Base'!CW103</f>
        <v>0</v>
      </c>
      <c r="CX25" s="82" t="n">
        <f aca="false">'Assumptions - Base'!CX103</f>
        <v>0</v>
      </c>
      <c r="CY25" s="82" t="n">
        <f aca="false">'Assumptions - Base'!CY103</f>
        <v>0</v>
      </c>
      <c r="CZ25" s="82" t="n">
        <f aca="false">'Assumptions - Base'!CZ103</f>
        <v>0</v>
      </c>
      <c r="DA25" s="82" t="n">
        <f aca="false">'Assumptions - Base'!DA103</f>
        <v>0</v>
      </c>
      <c r="DB25" s="82" t="n">
        <f aca="false">'Assumptions - Base'!DB103</f>
        <v>0</v>
      </c>
    </row>
    <row r="26" customFormat="false" ht="14.25" hidden="false" customHeight="false" outlineLevel="0" collapsed="false">
      <c r="E26" s="69" t="s">
        <v>605</v>
      </c>
      <c r="H26" s="70" t="s">
        <v>606</v>
      </c>
      <c r="AA26" s="82" t="n">
        <f aca="false">AA24+AA25</f>
        <v>19300</v>
      </c>
      <c r="AB26" s="82" t="n">
        <f aca="false">AB24+AB25</f>
        <v>94300</v>
      </c>
      <c r="AC26" s="82" t="n">
        <f aca="false">AC24+AC25</f>
        <v>147200</v>
      </c>
      <c r="AD26" s="82" t="n">
        <f aca="false">AD24+AD25</f>
        <v>171600</v>
      </c>
      <c r="AE26" s="82" t="n">
        <f aca="false">AE24+AE25</f>
        <v>195300</v>
      </c>
      <c r="AF26" s="82" t="n">
        <f aca="false">AF24+AF25</f>
        <v>195200</v>
      </c>
      <c r="AG26" s="82" t="n">
        <f aca="false">AG24+AG25</f>
        <v>195800</v>
      </c>
      <c r="AH26" s="82" t="n">
        <f aca="false">AH24+AH25</f>
        <v>195200</v>
      </c>
      <c r="AI26" s="82" t="n">
        <f aca="false">AI24+AI25</f>
        <v>195200</v>
      </c>
      <c r="AJ26" s="82" t="n">
        <f aca="false">AJ24+AJ25</f>
        <v>195200</v>
      </c>
      <c r="AK26" s="82" t="n">
        <f aca="false">AK24+AK25</f>
        <v>195700</v>
      </c>
      <c r="AL26" s="82" t="n">
        <f aca="false">AL24+AL25</f>
        <v>195300</v>
      </c>
      <c r="AM26" s="82" t="n">
        <f aca="false">AM24+AM25</f>
        <v>195200</v>
      </c>
      <c r="AN26" s="82" t="n">
        <f aca="false">AN24+AN25</f>
        <v>195200</v>
      </c>
      <c r="AO26" s="82" t="n">
        <f aca="false">AO24+AO25</f>
        <v>195700</v>
      </c>
      <c r="AP26" s="82" t="n">
        <f aca="false">AP24+AP25</f>
        <v>180200</v>
      </c>
      <c r="AQ26" s="82" t="n">
        <f aca="false">AQ24+AQ25</f>
        <v>156000</v>
      </c>
      <c r="AR26" s="82" t="n">
        <f aca="false">AR24+AR25</f>
        <v>131800</v>
      </c>
      <c r="AS26" s="82" t="n">
        <f aca="false">AS24+AS25</f>
        <v>117100</v>
      </c>
      <c r="AT26" s="82" t="n">
        <f aca="false">AT24+AT25</f>
        <v>116800</v>
      </c>
      <c r="AU26" s="82" t="n">
        <f aca="false">AU24+AU25</f>
        <v>116700</v>
      </c>
      <c r="AV26" s="82" t="n">
        <f aca="false">AV24+AV25</f>
        <v>116600</v>
      </c>
      <c r="AW26" s="82" t="n">
        <f aca="false">AW24+AW25</f>
        <v>98800</v>
      </c>
      <c r="AX26" s="82" t="n">
        <f aca="false">AX24+AX25</f>
        <v>98500</v>
      </c>
      <c r="AY26" s="82" t="n">
        <f aca="false">AY24+AY25</f>
        <v>98500</v>
      </c>
      <c r="AZ26" s="82" t="n">
        <f aca="false">AZ24+AZ25</f>
        <v>98500</v>
      </c>
      <c r="BA26" s="82" t="n">
        <f aca="false">BA24+BA25</f>
        <v>98800</v>
      </c>
      <c r="BB26" s="82" t="n">
        <f aca="false">BB24+BB25</f>
        <v>98500</v>
      </c>
      <c r="BC26" s="82" t="n">
        <f aca="false">BC24+BC25</f>
        <v>98500</v>
      </c>
      <c r="BD26" s="82" t="n">
        <f aca="false">BD24+BD25</f>
        <v>98500</v>
      </c>
      <c r="BE26" s="82" t="n">
        <f aca="false">BE24+BE25</f>
        <v>75400</v>
      </c>
      <c r="BF26" s="82" t="n">
        <f aca="false">BF24+BF25</f>
        <v>60200</v>
      </c>
      <c r="BG26" s="82" t="n">
        <f aca="false">BG24+BG25</f>
        <v>60100</v>
      </c>
      <c r="BH26" s="82" t="n">
        <f aca="false">BH24+BH25</f>
        <v>60200</v>
      </c>
      <c r="BI26" s="82" t="n">
        <f aca="false">BI24+BI25</f>
        <v>60300</v>
      </c>
      <c r="BJ26" s="82" t="n">
        <f aca="false">BJ24+BJ25</f>
        <v>60100</v>
      </c>
      <c r="BK26" s="82" t="n">
        <f aca="false">BK24+BK25</f>
        <v>60200</v>
      </c>
      <c r="BL26" s="82" t="n">
        <f aca="false">BL24+BL25</f>
        <v>58200</v>
      </c>
      <c r="BM26" s="82" t="n">
        <f aca="false">BM24+BM25</f>
        <v>30600</v>
      </c>
      <c r="BN26" s="82" t="n">
        <f aca="false">BN24+BN25</f>
        <v>30200</v>
      </c>
      <c r="BO26" s="82" t="n">
        <f aca="false">BO24+BO25</f>
        <v>32400</v>
      </c>
      <c r="BP26" s="82" t="n">
        <f aca="false">BP24+BP25</f>
        <v>0</v>
      </c>
      <c r="BQ26" s="82" t="n">
        <f aca="false">BQ24+BQ25</f>
        <v>0</v>
      </c>
      <c r="BR26" s="82" t="n">
        <f aca="false">BR24+BR25</f>
        <v>0</v>
      </c>
      <c r="BS26" s="82" t="n">
        <f aca="false">BS24+BS25</f>
        <v>0</v>
      </c>
      <c r="BT26" s="82" t="n">
        <f aca="false">BT24+BT25</f>
        <v>0</v>
      </c>
      <c r="BU26" s="82" t="n">
        <f aca="false">BU24+BU25</f>
        <v>0</v>
      </c>
      <c r="BV26" s="82" t="n">
        <f aca="false">BV24+BV25</f>
        <v>0</v>
      </c>
      <c r="BW26" s="82" t="n">
        <f aca="false">BW24+BW25</f>
        <v>0</v>
      </c>
      <c r="BX26" s="82" t="n">
        <f aca="false">BX24+BX25</f>
        <v>0</v>
      </c>
      <c r="BY26" s="82" t="n">
        <f aca="false">BY24+BY25</f>
        <v>0</v>
      </c>
      <c r="BZ26" s="82" t="n">
        <f aca="false">BZ24+BZ25</f>
        <v>0</v>
      </c>
      <c r="CA26" s="82" t="n">
        <f aca="false">CA24+CA25</f>
        <v>0</v>
      </c>
      <c r="CB26" s="82" t="n">
        <f aca="false">CB24+CB25</f>
        <v>0</v>
      </c>
      <c r="CC26" s="82" t="n">
        <f aca="false">CC24+CC25</f>
        <v>0</v>
      </c>
      <c r="CD26" s="82" t="n">
        <f aca="false">CD24+CD25</f>
        <v>0</v>
      </c>
      <c r="CE26" s="82" t="n">
        <f aca="false">CE24+CE25</f>
        <v>0</v>
      </c>
      <c r="CF26" s="82" t="n">
        <f aca="false">CF24+CF25</f>
        <v>0</v>
      </c>
      <c r="CG26" s="82" t="n">
        <f aca="false">CG24+CG25</f>
        <v>0</v>
      </c>
      <c r="CH26" s="82" t="n">
        <f aca="false">CH24+CH25</f>
        <v>0</v>
      </c>
      <c r="CI26" s="82" t="n">
        <f aca="false">CI24+CI25</f>
        <v>0</v>
      </c>
      <c r="CJ26" s="82" t="n">
        <f aca="false">CJ24+CJ25</f>
        <v>0</v>
      </c>
      <c r="CK26" s="82" t="n">
        <f aca="false">CK24+CK25</f>
        <v>0</v>
      </c>
      <c r="CL26" s="82" t="n">
        <f aca="false">CL24+CL25</f>
        <v>0</v>
      </c>
      <c r="CM26" s="82" t="n">
        <f aca="false">CM24+CM25</f>
        <v>0</v>
      </c>
      <c r="CN26" s="82" t="n">
        <f aca="false">CN24+CN25</f>
        <v>0</v>
      </c>
      <c r="CO26" s="82" t="n">
        <f aca="false">CO24+CO25</f>
        <v>0</v>
      </c>
      <c r="CP26" s="82" t="n">
        <f aca="false">CP24+CP25</f>
        <v>0</v>
      </c>
      <c r="CQ26" s="82" t="n">
        <f aca="false">CQ24+CQ25</f>
        <v>0</v>
      </c>
      <c r="CR26" s="82" t="n">
        <f aca="false">CR24+CR25</f>
        <v>0</v>
      </c>
      <c r="CS26" s="82" t="n">
        <f aca="false">CS24+CS25</f>
        <v>0</v>
      </c>
      <c r="CT26" s="82" t="n">
        <f aca="false">CT24+CT25</f>
        <v>0</v>
      </c>
      <c r="CU26" s="82" t="n">
        <f aca="false">CU24+CU25</f>
        <v>0</v>
      </c>
      <c r="CV26" s="82" t="n">
        <f aca="false">CV24+CV25</f>
        <v>0</v>
      </c>
      <c r="CW26" s="82" t="n">
        <f aca="false">CW24+CW25</f>
        <v>0</v>
      </c>
      <c r="CX26" s="82" t="n">
        <f aca="false">CX24+CX25</f>
        <v>0</v>
      </c>
      <c r="CY26" s="82" t="n">
        <f aca="false">CY24+CY25</f>
        <v>0</v>
      </c>
      <c r="CZ26" s="82" t="n">
        <f aca="false">CZ24+CZ25</f>
        <v>0</v>
      </c>
      <c r="DA26" s="82" t="n">
        <f aca="false">DA24+DA25</f>
        <v>0</v>
      </c>
      <c r="DB26" s="82" t="n">
        <f aca="false">DB24+DB25</f>
        <v>0</v>
      </c>
    </row>
    <row r="28" customFormat="false" ht="24.05" hidden="false" customHeight="false" outlineLevel="0" collapsed="false">
      <c r="E28" s="69" t="s">
        <v>607</v>
      </c>
      <c r="H28" s="70" t="s">
        <v>608</v>
      </c>
      <c r="AA28" s="84" t="n">
        <v>0</v>
      </c>
      <c r="AB28" s="84" t="n">
        <v>0</v>
      </c>
      <c r="AC28" s="84" t="n">
        <v>0</v>
      </c>
      <c r="AD28" s="84" t="n">
        <v>0</v>
      </c>
      <c r="AE28" s="84" t="n">
        <v>7900</v>
      </c>
      <c r="AF28" s="84" t="n">
        <v>3500</v>
      </c>
      <c r="AG28" s="84" t="n">
        <v>8300</v>
      </c>
      <c r="AH28" s="84" t="n">
        <v>6900</v>
      </c>
      <c r="AI28" s="84" t="n">
        <v>2200</v>
      </c>
      <c r="AJ28" s="84" t="n">
        <v>1100</v>
      </c>
      <c r="AK28" s="84" t="n">
        <v>0</v>
      </c>
      <c r="AL28" s="84" t="n">
        <v>0</v>
      </c>
      <c r="AM28" s="84" t="n">
        <v>3800</v>
      </c>
      <c r="AN28" s="84" t="n">
        <v>3700</v>
      </c>
      <c r="AO28" s="84" t="n">
        <v>1900</v>
      </c>
      <c r="AP28" s="84" t="n">
        <v>6400</v>
      </c>
      <c r="AQ28" s="84" t="n">
        <v>100</v>
      </c>
      <c r="AR28" s="84" t="n">
        <v>5300</v>
      </c>
      <c r="AS28" s="84" t="n">
        <v>6700</v>
      </c>
      <c r="AT28" s="84" t="n">
        <v>8300</v>
      </c>
      <c r="AU28" s="84" t="n">
        <v>8300</v>
      </c>
      <c r="AV28" s="84" t="n">
        <v>8300</v>
      </c>
      <c r="AW28" s="84" t="n">
        <v>8300</v>
      </c>
      <c r="AX28" s="84" t="n">
        <v>7900</v>
      </c>
      <c r="AY28" s="84" t="n">
        <v>4600</v>
      </c>
      <c r="AZ28" s="84" t="n">
        <v>8300</v>
      </c>
      <c r="BA28" s="84" t="n">
        <v>8300</v>
      </c>
      <c r="BB28" s="84" t="n">
        <v>8300</v>
      </c>
      <c r="BC28" s="84" t="n">
        <v>2600</v>
      </c>
      <c r="BD28" s="84" t="n">
        <v>0</v>
      </c>
      <c r="BE28" s="84" t="n">
        <v>4100</v>
      </c>
      <c r="BF28" s="84" t="n">
        <v>4100</v>
      </c>
      <c r="BG28" s="84" t="n">
        <v>6700</v>
      </c>
      <c r="BH28" s="84" t="n">
        <v>5700</v>
      </c>
      <c r="BI28" s="84" t="n">
        <v>4800</v>
      </c>
      <c r="BJ28" s="84" t="n">
        <v>0</v>
      </c>
      <c r="BK28" s="84" t="n">
        <v>0</v>
      </c>
      <c r="BL28" s="84" t="n">
        <v>0</v>
      </c>
      <c r="BM28" s="84" t="n">
        <v>16100</v>
      </c>
      <c r="BN28" s="84" t="n">
        <v>14600</v>
      </c>
      <c r="BO28" s="84" t="n">
        <v>10800</v>
      </c>
      <c r="BP28" s="84" t="n">
        <v>40000</v>
      </c>
      <c r="BQ28" s="84" t="n">
        <v>40100</v>
      </c>
      <c r="BR28" s="84" t="n">
        <v>40000</v>
      </c>
      <c r="BS28" s="84" t="n">
        <v>40000</v>
      </c>
      <c r="BT28" s="84" t="n">
        <v>40000</v>
      </c>
      <c r="BU28" s="84" t="n">
        <v>40100</v>
      </c>
      <c r="BV28" s="84" t="n">
        <v>40000</v>
      </c>
      <c r="BW28" s="84" t="n">
        <v>40000</v>
      </c>
      <c r="BX28" s="84" t="n">
        <v>40000</v>
      </c>
      <c r="BY28" s="84" t="n">
        <v>40100</v>
      </c>
      <c r="BZ28" s="84" t="n">
        <v>40000</v>
      </c>
      <c r="CA28" s="84" t="n">
        <v>40000</v>
      </c>
      <c r="CB28" s="84" t="n">
        <v>40000</v>
      </c>
      <c r="CC28" s="84" t="n">
        <v>3900</v>
      </c>
      <c r="CD28" s="84" t="n">
        <v>0</v>
      </c>
      <c r="CE28" s="84" t="n">
        <v>0</v>
      </c>
      <c r="CF28" s="84" t="n">
        <v>0</v>
      </c>
      <c r="CG28" s="84" t="n">
        <v>0</v>
      </c>
      <c r="CH28" s="84" t="n">
        <v>0</v>
      </c>
      <c r="CI28" s="84" t="n">
        <v>0</v>
      </c>
      <c r="CJ28" s="84" t="n">
        <v>0</v>
      </c>
      <c r="CK28" s="84" t="n">
        <v>0</v>
      </c>
      <c r="CL28" s="84" t="n">
        <v>0</v>
      </c>
      <c r="CM28" s="84" t="n">
        <v>0</v>
      </c>
      <c r="CN28" s="84" t="n">
        <v>0</v>
      </c>
      <c r="CO28" s="84" t="n">
        <v>0</v>
      </c>
      <c r="CP28" s="84" t="n">
        <v>0</v>
      </c>
      <c r="CQ28" s="84" t="n">
        <v>0</v>
      </c>
      <c r="CR28" s="84" t="n">
        <v>0</v>
      </c>
      <c r="CS28" s="84" t="n">
        <v>0</v>
      </c>
      <c r="CT28" s="84" t="n">
        <v>0</v>
      </c>
      <c r="CU28" s="84" t="n">
        <v>0</v>
      </c>
      <c r="CV28" s="84" t="n">
        <v>0</v>
      </c>
      <c r="CW28" s="84" t="n">
        <v>0</v>
      </c>
      <c r="CX28" s="84" t="n">
        <v>0</v>
      </c>
      <c r="CY28" s="84" t="n">
        <v>0</v>
      </c>
      <c r="CZ28" s="84" t="n">
        <v>0</v>
      </c>
      <c r="DA28" s="84" t="n">
        <v>0</v>
      </c>
      <c r="DB28" s="84" t="n">
        <v>0</v>
      </c>
    </row>
    <row r="30" customFormat="false" ht="35.5" hidden="false" customHeight="false" outlineLevel="0" collapsed="false">
      <c r="E30" s="69" t="s">
        <v>609</v>
      </c>
      <c r="H30" s="70" t="s">
        <v>610</v>
      </c>
      <c r="AA30" s="82" t="n">
        <f aca="false">AA26+AA28</f>
        <v>19300</v>
      </c>
      <c r="AB30" s="82" t="n">
        <f aca="false">AB26+AB28</f>
        <v>94300</v>
      </c>
      <c r="AC30" s="82" t="n">
        <f aca="false">AC26+AC28</f>
        <v>147200</v>
      </c>
      <c r="AD30" s="82" t="n">
        <f aca="false">AD26+AD28</f>
        <v>171600</v>
      </c>
      <c r="AE30" s="82" t="n">
        <f aca="false">AE26+AE28</f>
        <v>203200</v>
      </c>
      <c r="AF30" s="82" t="n">
        <f aca="false">AF26+AF28</f>
        <v>198700</v>
      </c>
      <c r="AG30" s="82" t="n">
        <f aca="false">AG26+AG28</f>
        <v>204100</v>
      </c>
      <c r="AH30" s="82" t="n">
        <f aca="false">AH26+AH28</f>
        <v>202100</v>
      </c>
      <c r="AI30" s="82" t="n">
        <f aca="false">AI26+AI28</f>
        <v>197400</v>
      </c>
      <c r="AJ30" s="82" t="n">
        <f aca="false">AJ26+AJ28</f>
        <v>196300</v>
      </c>
      <c r="AK30" s="82" t="n">
        <f aca="false">AK26+AK28</f>
        <v>195700</v>
      </c>
      <c r="AL30" s="82" t="n">
        <f aca="false">AL26+AL28</f>
        <v>195300</v>
      </c>
      <c r="AM30" s="82" t="n">
        <f aca="false">AM26+AM28</f>
        <v>199000</v>
      </c>
      <c r="AN30" s="82" t="n">
        <f aca="false">AN26+AN28</f>
        <v>198900</v>
      </c>
      <c r="AO30" s="82" t="n">
        <f aca="false">AO26+AO28</f>
        <v>197600</v>
      </c>
      <c r="AP30" s="82" t="n">
        <f aca="false">AP26+AP28</f>
        <v>186600</v>
      </c>
      <c r="AQ30" s="82" t="n">
        <f aca="false">AQ26+AQ28</f>
        <v>156100</v>
      </c>
      <c r="AR30" s="82" t="n">
        <f aca="false">AR26+AR28</f>
        <v>137100</v>
      </c>
      <c r="AS30" s="82" t="n">
        <f aca="false">AS26+AS28</f>
        <v>123800</v>
      </c>
      <c r="AT30" s="82" t="n">
        <f aca="false">AT26+AT28</f>
        <v>125100</v>
      </c>
      <c r="AU30" s="82" t="n">
        <f aca="false">AU26+AU28</f>
        <v>125000</v>
      </c>
      <c r="AV30" s="82" t="n">
        <f aca="false">AV26+AV28</f>
        <v>124900</v>
      </c>
      <c r="AW30" s="82" t="n">
        <f aca="false">AW26+AW28</f>
        <v>107100</v>
      </c>
      <c r="AX30" s="82" t="n">
        <f aca="false">AX26+AX28</f>
        <v>106400</v>
      </c>
      <c r="AY30" s="82" t="n">
        <f aca="false">AY26+AY28</f>
        <v>103100</v>
      </c>
      <c r="AZ30" s="82" t="n">
        <f aca="false">AZ26+AZ28</f>
        <v>106800</v>
      </c>
      <c r="BA30" s="82" t="n">
        <f aca="false">BA26+BA28</f>
        <v>107100</v>
      </c>
      <c r="BB30" s="82" t="n">
        <f aca="false">BB26+BB28</f>
        <v>106800</v>
      </c>
      <c r="BC30" s="82" t="n">
        <f aca="false">BC26+BC28</f>
        <v>101100</v>
      </c>
      <c r="BD30" s="82" t="n">
        <f aca="false">BD26+BD28</f>
        <v>98500</v>
      </c>
      <c r="BE30" s="82" t="n">
        <f aca="false">BE26+BE28</f>
        <v>79500</v>
      </c>
      <c r="BF30" s="82" t="n">
        <f aca="false">BF26+BF28</f>
        <v>64300</v>
      </c>
      <c r="BG30" s="82" t="n">
        <f aca="false">BG26+BG28</f>
        <v>66800</v>
      </c>
      <c r="BH30" s="82" t="n">
        <f aca="false">BH26+BH28</f>
        <v>65900</v>
      </c>
      <c r="BI30" s="82" t="n">
        <f aca="false">BI26+BI28</f>
        <v>65100</v>
      </c>
      <c r="BJ30" s="82" t="n">
        <f aca="false">BJ26+BJ28</f>
        <v>60100</v>
      </c>
      <c r="BK30" s="82" t="n">
        <f aca="false">BK26+BK28</f>
        <v>60200</v>
      </c>
      <c r="BL30" s="82" t="n">
        <f aca="false">BL26+BL28</f>
        <v>58200</v>
      </c>
      <c r="BM30" s="82" t="n">
        <f aca="false">BM26+BM28</f>
        <v>46700</v>
      </c>
      <c r="BN30" s="82" t="n">
        <f aca="false">BN26+BN28</f>
        <v>44800</v>
      </c>
      <c r="BO30" s="82" t="n">
        <f aca="false">BO26+BO28</f>
        <v>43200</v>
      </c>
      <c r="BP30" s="82" t="n">
        <f aca="false">BP26+BP28</f>
        <v>40000</v>
      </c>
      <c r="BQ30" s="82" t="n">
        <f aca="false">BQ26+BQ28</f>
        <v>40100</v>
      </c>
      <c r="BR30" s="82" t="n">
        <f aca="false">BR26+BR28</f>
        <v>40000</v>
      </c>
      <c r="BS30" s="82" t="n">
        <f aca="false">BS26+BS28</f>
        <v>40000</v>
      </c>
      <c r="BT30" s="82" t="n">
        <f aca="false">BT26+BT28</f>
        <v>40000</v>
      </c>
      <c r="BU30" s="82" t="n">
        <f aca="false">BU26+BU28</f>
        <v>40100</v>
      </c>
      <c r="BV30" s="82" t="n">
        <f aca="false">BV26+BV28</f>
        <v>40000</v>
      </c>
      <c r="BW30" s="82" t="n">
        <f aca="false">BW26+BW28</f>
        <v>40000</v>
      </c>
      <c r="BX30" s="82" t="n">
        <f aca="false">BX26+BX28</f>
        <v>40000</v>
      </c>
      <c r="BY30" s="82" t="n">
        <f aca="false">BY26+BY28</f>
        <v>40100</v>
      </c>
      <c r="BZ30" s="82" t="n">
        <f aca="false">BZ26+BZ28</f>
        <v>40000</v>
      </c>
      <c r="CA30" s="82" t="n">
        <f aca="false">CA26+CA28</f>
        <v>40000</v>
      </c>
      <c r="CB30" s="82" t="n">
        <f aca="false">CB26+CB28</f>
        <v>40000</v>
      </c>
      <c r="CC30" s="82" t="n">
        <f aca="false">CC26+CC28</f>
        <v>3900</v>
      </c>
      <c r="CD30" s="82" t="n">
        <f aca="false">CD26+CD28</f>
        <v>0</v>
      </c>
      <c r="CE30" s="82" t="n">
        <f aca="false">CE26+CE28</f>
        <v>0</v>
      </c>
      <c r="CF30" s="82" t="n">
        <f aca="false">CF26+CF28</f>
        <v>0</v>
      </c>
      <c r="CG30" s="82" t="n">
        <f aca="false">CG26+CG28</f>
        <v>0</v>
      </c>
      <c r="CH30" s="82" t="n">
        <f aca="false">CH26+CH28</f>
        <v>0</v>
      </c>
      <c r="CI30" s="82" t="n">
        <f aca="false">CI26+CI28</f>
        <v>0</v>
      </c>
      <c r="CJ30" s="82" t="n">
        <f aca="false">CJ26+CJ28</f>
        <v>0</v>
      </c>
      <c r="CK30" s="82" t="n">
        <f aca="false">CK26+CK28</f>
        <v>0</v>
      </c>
      <c r="CL30" s="82" t="n">
        <f aca="false">CL26+CL28</f>
        <v>0</v>
      </c>
      <c r="CM30" s="82" t="n">
        <f aca="false">CM26+CM28</f>
        <v>0</v>
      </c>
      <c r="CN30" s="82" t="n">
        <f aca="false">CN26+CN28</f>
        <v>0</v>
      </c>
      <c r="CO30" s="82" t="n">
        <f aca="false">CO26+CO28</f>
        <v>0</v>
      </c>
      <c r="CP30" s="82" t="n">
        <f aca="false">CP26+CP28</f>
        <v>0</v>
      </c>
      <c r="CQ30" s="82" t="n">
        <f aca="false">CQ26+CQ28</f>
        <v>0</v>
      </c>
      <c r="CR30" s="82" t="n">
        <f aca="false">CR26+CR28</f>
        <v>0</v>
      </c>
      <c r="CS30" s="82" t="n">
        <f aca="false">CS26+CS28</f>
        <v>0</v>
      </c>
      <c r="CT30" s="82" t="n">
        <f aca="false">CT26+CT28</f>
        <v>0</v>
      </c>
      <c r="CU30" s="82" t="n">
        <f aca="false">CU26+CU28</f>
        <v>0</v>
      </c>
      <c r="CV30" s="82" t="n">
        <f aca="false">CV26+CV28</f>
        <v>0</v>
      </c>
      <c r="CW30" s="82" t="n">
        <f aca="false">CW26+CW28</f>
        <v>0</v>
      </c>
      <c r="CX30" s="82" t="n">
        <f aca="false">CX26+CX28</f>
        <v>0</v>
      </c>
      <c r="CY30" s="82" t="n">
        <f aca="false">CY26+CY28</f>
        <v>0</v>
      </c>
      <c r="CZ30" s="82" t="n">
        <f aca="false">CZ26+CZ28</f>
        <v>0</v>
      </c>
      <c r="DA30" s="82" t="n">
        <f aca="false">DA26+DA28</f>
        <v>0</v>
      </c>
      <c r="DB30" s="82" t="n">
        <f aca="false">DB26+DB28</f>
        <v>0</v>
      </c>
    </row>
    <row r="31" customFormat="false" ht="58.4" hidden="false" customHeight="false" outlineLevel="0" collapsed="false">
      <c r="E31" s="69" t="s">
        <v>611</v>
      </c>
      <c r="H31" s="70" t="s">
        <v>612</v>
      </c>
      <c r="AA31" s="84" t="n">
        <v>0</v>
      </c>
      <c r="AB31" s="84" t="n">
        <v>0</v>
      </c>
      <c r="AC31" s="84" t="n">
        <v>0.9</v>
      </c>
      <c r="AD31" s="84" t="n">
        <v>43.2</v>
      </c>
      <c r="AE31" s="84" t="n">
        <v>230.3</v>
      </c>
      <c r="AF31" s="84" t="n">
        <v>232.6</v>
      </c>
      <c r="AG31" s="84" t="n">
        <v>209.8</v>
      </c>
      <c r="AH31" s="84" t="n">
        <v>192.7</v>
      </c>
      <c r="AI31" s="84" t="n">
        <v>245.9</v>
      </c>
      <c r="AJ31" s="84" t="n">
        <v>217.6</v>
      </c>
      <c r="AK31" s="84" t="n">
        <v>258.2</v>
      </c>
      <c r="AL31" s="84" t="n">
        <v>333.1</v>
      </c>
      <c r="AM31" s="84" t="n">
        <v>264.1</v>
      </c>
      <c r="AN31" s="84" t="n">
        <v>245.2</v>
      </c>
      <c r="AO31" s="84" t="n">
        <v>255.3</v>
      </c>
      <c r="AP31" s="84" t="n">
        <v>299.4</v>
      </c>
      <c r="AQ31" s="84" t="n">
        <v>302</v>
      </c>
      <c r="AR31" s="84" t="n">
        <v>270.4</v>
      </c>
      <c r="AS31" s="84" t="n">
        <v>240.7</v>
      </c>
      <c r="AT31" s="84" t="n">
        <v>246.5</v>
      </c>
      <c r="AU31" s="84" t="n">
        <v>245.1</v>
      </c>
      <c r="AV31" s="84" t="n">
        <v>225.2</v>
      </c>
      <c r="AW31" s="84" t="n">
        <v>225.5</v>
      </c>
      <c r="AX31" s="84" t="n">
        <v>230.9</v>
      </c>
      <c r="AY31" s="84" t="n">
        <v>225.3</v>
      </c>
      <c r="AZ31" s="84" t="n">
        <v>233.2</v>
      </c>
      <c r="BA31" s="84" t="n">
        <v>243.2</v>
      </c>
      <c r="BB31" s="84" t="n">
        <v>236.2</v>
      </c>
      <c r="BC31" s="84" t="n">
        <v>240.8</v>
      </c>
      <c r="BD31" s="84" t="n">
        <v>244.8</v>
      </c>
      <c r="BE31" s="84" t="n">
        <v>187.7</v>
      </c>
      <c r="BF31" s="84" t="n">
        <v>166</v>
      </c>
      <c r="BG31" s="84" t="n">
        <v>165.9</v>
      </c>
      <c r="BH31" s="84" t="n">
        <v>169.1</v>
      </c>
      <c r="BI31" s="84" t="n">
        <v>164.5</v>
      </c>
      <c r="BJ31" s="84" t="n">
        <v>157.7</v>
      </c>
      <c r="BK31" s="84" t="n">
        <v>165.6</v>
      </c>
      <c r="BL31" s="84" t="n">
        <v>162.8</v>
      </c>
      <c r="BM31" s="84" t="n">
        <v>94.3</v>
      </c>
      <c r="BN31" s="84" t="n">
        <v>96.8</v>
      </c>
      <c r="BO31" s="84" t="n">
        <v>97.4</v>
      </c>
      <c r="BP31" s="84" t="n">
        <v>52.9</v>
      </c>
      <c r="BQ31" s="84" t="n">
        <v>47.7</v>
      </c>
      <c r="BR31" s="84" t="n">
        <v>50.3</v>
      </c>
      <c r="BS31" s="84" t="n">
        <v>49.2</v>
      </c>
      <c r="BT31" s="84" t="n">
        <v>50.8</v>
      </c>
      <c r="BU31" s="84" t="n">
        <v>50.5</v>
      </c>
      <c r="BV31" s="84" t="n">
        <v>54.6</v>
      </c>
      <c r="BW31" s="84" t="n">
        <v>51.9</v>
      </c>
      <c r="BX31" s="84" t="n">
        <v>52.9</v>
      </c>
      <c r="BY31" s="84" t="n">
        <v>52.7</v>
      </c>
      <c r="BZ31" s="84" t="n">
        <v>51</v>
      </c>
      <c r="CA31" s="84" t="n">
        <v>48.1</v>
      </c>
      <c r="CB31" s="84" t="n">
        <v>38.7</v>
      </c>
      <c r="CC31" s="84" t="n">
        <v>0</v>
      </c>
      <c r="CD31" s="84" t="n">
        <v>0</v>
      </c>
      <c r="CE31" s="84" t="n">
        <v>0</v>
      </c>
      <c r="CF31" s="84" t="n">
        <v>0</v>
      </c>
      <c r="CG31" s="84" t="n">
        <v>0</v>
      </c>
      <c r="CH31" s="84" t="n">
        <v>0</v>
      </c>
      <c r="CI31" s="84" t="n">
        <v>0</v>
      </c>
      <c r="CJ31" s="84" t="n">
        <v>0</v>
      </c>
      <c r="CK31" s="84" t="n">
        <v>0</v>
      </c>
      <c r="CL31" s="84" t="n">
        <v>0</v>
      </c>
      <c r="CM31" s="84" t="n">
        <v>0</v>
      </c>
      <c r="CN31" s="84" t="n">
        <v>0</v>
      </c>
      <c r="CO31" s="84" t="n">
        <v>0</v>
      </c>
      <c r="CP31" s="84" t="n">
        <v>0</v>
      </c>
      <c r="CQ31" s="84" t="n">
        <v>0</v>
      </c>
      <c r="CR31" s="84" t="n">
        <v>0</v>
      </c>
      <c r="CS31" s="84" t="n">
        <v>0</v>
      </c>
      <c r="CT31" s="84" t="n">
        <v>0</v>
      </c>
      <c r="CU31" s="84" t="n">
        <v>0</v>
      </c>
      <c r="CV31" s="84" t="n">
        <v>0</v>
      </c>
      <c r="CW31" s="84" t="n">
        <v>0</v>
      </c>
      <c r="CX31" s="84" t="n">
        <v>0</v>
      </c>
      <c r="CY31" s="84" t="n">
        <v>0</v>
      </c>
      <c r="CZ31" s="84" t="n">
        <v>0</v>
      </c>
      <c r="DA31" s="84" t="n">
        <v>0</v>
      </c>
      <c r="DB31" s="84" t="n">
        <v>0</v>
      </c>
    </row>
    <row r="32" customFormat="false" ht="58.4" hidden="false" customHeight="false" outlineLevel="0" collapsed="false">
      <c r="E32" s="69" t="s">
        <v>613</v>
      </c>
      <c r="H32" s="70" t="s">
        <v>614</v>
      </c>
      <c r="AA32" s="84" t="n">
        <v>19300</v>
      </c>
      <c r="AB32" s="84" t="n">
        <v>94300</v>
      </c>
      <c r="AC32" s="84" t="n">
        <v>147200</v>
      </c>
      <c r="AD32" s="84" t="n">
        <v>171600</v>
      </c>
      <c r="AE32" s="84" t="n">
        <v>203200</v>
      </c>
      <c r="AF32" s="84" t="n">
        <v>198700</v>
      </c>
      <c r="AG32" s="84" t="n">
        <v>204100</v>
      </c>
      <c r="AH32" s="84" t="n">
        <v>202100</v>
      </c>
      <c r="AI32" s="84" t="n">
        <v>197400</v>
      </c>
      <c r="AJ32" s="84" t="n">
        <v>196300</v>
      </c>
      <c r="AK32" s="84" t="n">
        <v>195700</v>
      </c>
      <c r="AL32" s="84" t="n">
        <v>195300</v>
      </c>
      <c r="AM32" s="84" t="n">
        <v>199000</v>
      </c>
      <c r="AN32" s="84" t="n">
        <v>198900</v>
      </c>
      <c r="AO32" s="84" t="n">
        <v>197600</v>
      </c>
      <c r="AP32" s="84" t="n">
        <v>186600</v>
      </c>
      <c r="AQ32" s="84" t="n">
        <v>156100</v>
      </c>
      <c r="AR32" s="84" t="n">
        <v>137100</v>
      </c>
      <c r="AS32" s="84" t="n">
        <v>123800</v>
      </c>
      <c r="AT32" s="84" t="n">
        <v>125100</v>
      </c>
      <c r="AU32" s="84" t="n">
        <v>125000</v>
      </c>
      <c r="AV32" s="84" t="n">
        <v>124900</v>
      </c>
      <c r="AW32" s="84" t="n">
        <v>107100</v>
      </c>
      <c r="AX32" s="84" t="n">
        <v>106400</v>
      </c>
      <c r="AY32" s="84" t="n">
        <v>103100</v>
      </c>
      <c r="AZ32" s="84" t="n">
        <v>106800</v>
      </c>
      <c r="BA32" s="84" t="n">
        <v>107100</v>
      </c>
      <c r="BB32" s="84" t="n">
        <v>106800</v>
      </c>
      <c r="BC32" s="84" t="n">
        <v>101100</v>
      </c>
      <c r="BD32" s="84" t="n">
        <v>98500</v>
      </c>
      <c r="BE32" s="84" t="n">
        <v>79500</v>
      </c>
      <c r="BF32" s="84" t="n">
        <v>64300</v>
      </c>
      <c r="BG32" s="84" t="n">
        <v>66800</v>
      </c>
      <c r="BH32" s="84" t="n">
        <v>65900</v>
      </c>
      <c r="BI32" s="84" t="n">
        <v>65100</v>
      </c>
      <c r="BJ32" s="84" t="n">
        <v>60100</v>
      </c>
      <c r="BK32" s="84" t="n">
        <v>60200</v>
      </c>
      <c r="BL32" s="84" t="n">
        <v>58200</v>
      </c>
      <c r="BM32" s="84" t="n">
        <v>46700</v>
      </c>
      <c r="BN32" s="84" t="n">
        <v>44800</v>
      </c>
      <c r="BO32" s="84" t="n">
        <v>43200</v>
      </c>
      <c r="BP32" s="84" t="n">
        <v>40000</v>
      </c>
      <c r="BQ32" s="84" t="n">
        <v>40100</v>
      </c>
      <c r="BR32" s="84" t="n">
        <v>40000</v>
      </c>
      <c r="BS32" s="84" t="n">
        <v>40000</v>
      </c>
      <c r="BT32" s="84" t="n">
        <v>40000</v>
      </c>
      <c r="BU32" s="84" t="n">
        <v>40100</v>
      </c>
      <c r="BV32" s="84" t="n">
        <v>40000</v>
      </c>
      <c r="BW32" s="84" t="n">
        <v>40000</v>
      </c>
      <c r="BX32" s="84" t="n">
        <v>40000</v>
      </c>
      <c r="BY32" s="84" t="n">
        <v>40100</v>
      </c>
      <c r="BZ32" s="84" t="n">
        <v>40000</v>
      </c>
      <c r="CA32" s="84" t="n">
        <v>40000</v>
      </c>
      <c r="CB32" s="84" t="n">
        <v>40000</v>
      </c>
      <c r="CC32" s="84" t="n">
        <v>3900</v>
      </c>
      <c r="CD32" s="84" t="n">
        <v>0</v>
      </c>
      <c r="CE32" s="84" t="n">
        <v>0</v>
      </c>
      <c r="CF32" s="84" t="n">
        <v>0</v>
      </c>
      <c r="CG32" s="84" t="n">
        <v>0</v>
      </c>
      <c r="CH32" s="84" t="n">
        <v>0</v>
      </c>
      <c r="CI32" s="84" t="n">
        <v>0</v>
      </c>
      <c r="CJ32" s="84" t="n">
        <v>0</v>
      </c>
      <c r="CK32" s="84" t="n">
        <v>0</v>
      </c>
      <c r="CL32" s="84" t="n">
        <v>0</v>
      </c>
      <c r="CM32" s="84" t="n">
        <v>0</v>
      </c>
      <c r="CN32" s="84" t="n">
        <v>0</v>
      </c>
      <c r="CO32" s="84" t="n">
        <v>0</v>
      </c>
      <c r="CP32" s="84" t="n">
        <v>0</v>
      </c>
      <c r="CQ32" s="84" t="n">
        <v>0</v>
      </c>
      <c r="CR32" s="84" t="n">
        <v>0</v>
      </c>
      <c r="CS32" s="84" t="n">
        <v>0</v>
      </c>
      <c r="CT32" s="84" t="n">
        <v>0</v>
      </c>
      <c r="CU32" s="84" t="n">
        <v>0</v>
      </c>
      <c r="CV32" s="84" t="n">
        <v>0</v>
      </c>
      <c r="CW32" s="84" t="n">
        <v>0</v>
      </c>
      <c r="CX32" s="84" t="n">
        <v>0</v>
      </c>
      <c r="CY32" s="84" t="n">
        <v>0</v>
      </c>
      <c r="CZ32" s="84" t="n">
        <v>0</v>
      </c>
      <c r="DA32" s="84" t="n">
        <v>0</v>
      </c>
      <c r="DB32" s="84" t="n">
        <v>0</v>
      </c>
    </row>
    <row r="33" customFormat="false" ht="69.85" hidden="false" customHeight="false" outlineLevel="0" collapsed="false">
      <c r="E33" s="69" t="s">
        <v>615</v>
      </c>
      <c r="H33" s="70" t="s">
        <v>616</v>
      </c>
      <c r="AA33" s="82" t="n">
        <f aca="false">IF(AA32&gt;0,AA31*1000/AA32,0)</f>
        <v>0</v>
      </c>
      <c r="AB33" s="82" t="n">
        <f aca="false">IF(AB32&gt;0,AB31*1000/AB32,0)</f>
        <v>0</v>
      </c>
      <c r="AC33" s="82" t="n">
        <f aca="false">IF(AC32&gt;0,AC31*1000/AC32,0)</f>
        <v>0.00611413043478261</v>
      </c>
      <c r="AD33" s="82" t="n">
        <f aca="false">IF(AD32&gt;0,AD31*1000/AD32,0)</f>
        <v>0.251748251748252</v>
      </c>
      <c r="AE33" s="82" t="n">
        <f aca="false">IF(AE32&gt;0,AE31*1000/AE32,0)</f>
        <v>1.13336614173228</v>
      </c>
      <c r="AF33" s="82" t="n">
        <f aca="false">IF(AF32&gt;0,AF31*1000/AF32,0)</f>
        <v>1.17060895822849</v>
      </c>
      <c r="AG33" s="82" t="n">
        <f aca="false">IF(AG32&gt;0,AG31*1000/AG32,0)</f>
        <v>1.02792748652621</v>
      </c>
      <c r="AH33" s="82" t="n">
        <f aca="false">IF(AH32&gt;0,AH31*1000/AH32,0)</f>
        <v>0.953488372093023</v>
      </c>
      <c r="AI33" s="82" t="n">
        <f aca="false">IF(AI32&gt;0,AI31*1000/AI32,0)</f>
        <v>1.24569402228977</v>
      </c>
      <c r="AJ33" s="82" t="n">
        <f aca="false">IF(AJ32&gt;0,AJ31*1000/AJ32,0)</f>
        <v>1.10850738665308</v>
      </c>
      <c r="AK33" s="82" t="n">
        <f aca="false">IF(AK32&gt;0,AK31*1000/AK32,0)</f>
        <v>1.31936637710782</v>
      </c>
      <c r="AL33" s="82" t="n">
        <f aca="false">IF(AL32&gt;0,AL31*1000/AL32,0)</f>
        <v>1.70558115719406</v>
      </c>
      <c r="AM33" s="82" t="n">
        <f aca="false">IF(AM32&gt;0,AM31*1000/AM32,0)</f>
        <v>1.32713567839196</v>
      </c>
      <c r="AN33" s="82" t="n">
        <f aca="false">IF(AN32&gt;0,AN31*1000/AN32,0)</f>
        <v>1.23278029160382</v>
      </c>
      <c r="AO33" s="82" t="n">
        <f aca="false">IF(AO32&gt;0,AO31*1000/AO32,0)</f>
        <v>1.292004048583</v>
      </c>
      <c r="AP33" s="82" t="n">
        <f aca="false">IF(AP32&gt;0,AP31*1000/AP32,0)</f>
        <v>1.60450160771704</v>
      </c>
      <c r="AQ33" s="82" t="n">
        <f aca="false">IF(AQ32&gt;0,AQ31*1000/AQ32,0)</f>
        <v>1.93465727098014</v>
      </c>
      <c r="AR33" s="82" t="n">
        <f aca="false">IF(AR32&gt;0,AR31*1000/AR32,0)</f>
        <v>1.97228300510576</v>
      </c>
      <c r="AS33" s="82" t="n">
        <f aca="false">IF(AS32&gt;0,AS31*1000/AS32,0)</f>
        <v>1.94426494345719</v>
      </c>
      <c r="AT33" s="82" t="n">
        <f aca="false">IF(AT32&gt;0,AT31*1000/AT32,0)</f>
        <v>1.97042366107114</v>
      </c>
      <c r="AU33" s="82" t="n">
        <f aca="false">IF(AU32&gt;0,AU31*1000/AU32,0)</f>
        <v>1.9608</v>
      </c>
      <c r="AV33" s="82" t="n">
        <f aca="false">IF(AV32&gt;0,AV31*1000/AV32,0)</f>
        <v>1.80304243394716</v>
      </c>
      <c r="AW33" s="82" t="n">
        <f aca="false">IF(AW32&gt;0,AW31*1000/AW32,0)</f>
        <v>2.10550887021475</v>
      </c>
      <c r="AX33" s="82" t="n">
        <f aca="false">IF(AX32&gt;0,AX31*1000/AX32,0)</f>
        <v>2.17011278195489</v>
      </c>
      <c r="AY33" s="82" t="n">
        <f aca="false">IF(AY32&gt;0,AY31*1000/AY32,0)</f>
        <v>2.18525703200776</v>
      </c>
      <c r="AZ33" s="82" t="n">
        <f aca="false">IF(AZ32&gt;0,AZ31*1000/AZ32,0)</f>
        <v>2.18352059925094</v>
      </c>
      <c r="BA33" s="82" t="n">
        <f aca="false">IF(BA32&gt;0,BA31*1000/BA32,0)</f>
        <v>2.27077497665733</v>
      </c>
      <c r="BB33" s="82" t="n">
        <f aca="false">IF(BB32&gt;0,BB31*1000/BB32,0)</f>
        <v>2.21161048689139</v>
      </c>
      <c r="BC33" s="82" t="n">
        <f aca="false">IF(BC32&gt;0,BC31*1000/BC32,0)</f>
        <v>2.38180019782394</v>
      </c>
      <c r="BD33" s="82" t="n">
        <f aca="false">IF(BD32&gt;0,BD31*1000/BD32,0)</f>
        <v>2.48527918781726</v>
      </c>
      <c r="BE33" s="82" t="n">
        <f aca="false">IF(BE32&gt;0,BE31*1000/BE32,0)</f>
        <v>2.36100628930818</v>
      </c>
      <c r="BF33" s="82" t="n">
        <f aca="false">IF(BF32&gt;0,BF31*1000/BF32,0)</f>
        <v>2.58164852255054</v>
      </c>
      <c r="BG33" s="82" t="n">
        <f aca="false">IF(BG32&gt;0,BG31*1000/BG32,0)</f>
        <v>2.48353293413174</v>
      </c>
      <c r="BH33" s="82" t="n">
        <f aca="false">IF(BH32&gt;0,BH31*1000/BH32,0)</f>
        <v>2.5660091047041</v>
      </c>
      <c r="BI33" s="82" t="n">
        <f aca="false">IF(BI32&gt;0,BI31*1000/BI32,0)</f>
        <v>2.52688172043011</v>
      </c>
      <c r="BJ33" s="82" t="n">
        <f aca="false">IF(BJ32&gt;0,BJ31*1000/BJ32,0)</f>
        <v>2.62396006655574</v>
      </c>
      <c r="BK33" s="82" t="n">
        <f aca="false">IF(BK32&gt;0,BK31*1000/BK32,0)</f>
        <v>2.75083056478405</v>
      </c>
      <c r="BL33" s="82" t="n">
        <f aca="false">IF(BL32&gt;0,BL31*1000/BL32,0)</f>
        <v>2.79725085910653</v>
      </c>
      <c r="BM33" s="82" t="n">
        <f aca="false">IF(BM32&gt;0,BM31*1000/BM32,0)</f>
        <v>2.01927194860814</v>
      </c>
      <c r="BN33" s="82" t="n">
        <f aca="false">IF(BN32&gt;0,BN31*1000/BN32,0)</f>
        <v>2.16071428571429</v>
      </c>
      <c r="BO33" s="82" t="n">
        <f aca="false">IF(BO32&gt;0,BO31*1000/BO32,0)</f>
        <v>2.25462962962963</v>
      </c>
      <c r="BP33" s="82" t="n">
        <f aca="false">IF(BP32&gt;0,BP31*1000/BP32,0)</f>
        <v>1.3225</v>
      </c>
      <c r="BQ33" s="82" t="n">
        <f aca="false">IF(BQ32&gt;0,BQ31*1000/BQ32,0)</f>
        <v>1.18952618453865</v>
      </c>
      <c r="BR33" s="82" t="n">
        <f aca="false">IF(BR32&gt;0,BR31*1000/BR32,0)</f>
        <v>1.2575</v>
      </c>
      <c r="BS33" s="82" t="n">
        <f aca="false">IF(BS32&gt;0,BS31*1000/BS32,0)</f>
        <v>1.23</v>
      </c>
      <c r="BT33" s="82" t="n">
        <f aca="false">IF(BT32&gt;0,BT31*1000/BT32,0)</f>
        <v>1.27</v>
      </c>
      <c r="BU33" s="82" t="n">
        <f aca="false">IF(BU32&gt;0,BU31*1000/BU32,0)</f>
        <v>1.25935162094763</v>
      </c>
      <c r="BV33" s="82" t="n">
        <f aca="false">IF(BV32&gt;0,BV31*1000/BV32,0)</f>
        <v>1.365</v>
      </c>
      <c r="BW33" s="82" t="n">
        <f aca="false">IF(BW32&gt;0,BW31*1000/BW32,0)</f>
        <v>1.2975</v>
      </c>
      <c r="BX33" s="82" t="n">
        <f aca="false">IF(BX32&gt;0,BX31*1000/BX32,0)</f>
        <v>1.3225</v>
      </c>
      <c r="BY33" s="82" t="n">
        <f aca="false">IF(BY32&gt;0,BY31*1000/BY32,0)</f>
        <v>1.3142144638404</v>
      </c>
      <c r="BZ33" s="82" t="n">
        <f aca="false">IF(BZ32&gt;0,BZ31*1000/BZ32,0)</f>
        <v>1.275</v>
      </c>
      <c r="CA33" s="82" t="n">
        <f aca="false">IF(CA32&gt;0,CA31*1000/CA32,0)</f>
        <v>1.2025</v>
      </c>
      <c r="CB33" s="82" t="n">
        <f aca="false">IF(CB32&gt;0,CB31*1000/CB32,0)</f>
        <v>0.9675</v>
      </c>
      <c r="CC33" s="82" t="n">
        <f aca="false">IF(CC32&gt;0,CC31*1000/CC32,0)</f>
        <v>0</v>
      </c>
      <c r="CD33" s="82" t="n">
        <f aca="false">IF(CD32&gt;0,CD31*1000/CD32,0)</f>
        <v>0</v>
      </c>
      <c r="CE33" s="82" t="n">
        <f aca="false">IF(CE32&gt;0,CE31*1000/CE32,0)</f>
        <v>0</v>
      </c>
      <c r="CF33" s="82" t="n">
        <f aca="false">IF(CF32&gt;0,CF31*1000/CF32,0)</f>
        <v>0</v>
      </c>
      <c r="CG33" s="82" t="n">
        <f aca="false">IF(CG32&gt;0,CG31*1000/CG32,0)</f>
        <v>0</v>
      </c>
      <c r="CH33" s="82" t="n">
        <f aca="false">IF(CH32&gt;0,CH31*1000/CH32,0)</f>
        <v>0</v>
      </c>
      <c r="CI33" s="82" t="n">
        <f aca="false">IF(CI32&gt;0,CI31*1000/CI32,0)</f>
        <v>0</v>
      </c>
      <c r="CJ33" s="82" t="n">
        <f aca="false">IF(CJ32&gt;0,CJ31*1000/CJ32,0)</f>
        <v>0</v>
      </c>
      <c r="CK33" s="82" t="n">
        <f aca="false">IF(CK32&gt;0,CK31*1000/CK32,0)</f>
        <v>0</v>
      </c>
      <c r="CL33" s="82" t="n">
        <f aca="false">IF(CL32&gt;0,CL31*1000/CL32,0)</f>
        <v>0</v>
      </c>
      <c r="CM33" s="82" t="n">
        <f aca="false">IF(CM32&gt;0,CM31*1000/CM32,0)</f>
        <v>0</v>
      </c>
      <c r="CN33" s="82" t="n">
        <f aca="false">IF(CN32&gt;0,CN31*1000/CN32,0)</f>
        <v>0</v>
      </c>
      <c r="CO33" s="82" t="n">
        <f aca="false">IF(CO32&gt;0,CO31*1000/CO32,0)</f>
        <v>0</v>
      </c>
      <c r="CP33" s="82" t="n">
        <f aca="false">IF(CP32&gt;0,CP31*1000/CP32,0)</f>
        <v>0</v>
      </c>
      <c r="CQ33" s="82" t="n">
        <f aca="false">IF(CQ32&gt;0,CQ31*1000/CQ32,0)</f>
        <v>0</v>
      </c>
      <c r="CR33" s="82" t="n">
        <f aca="false">IF(CR32&gt;0,CR31*1000/CR32,0)</f>
        <v>0</v>
      </c>
      <c r="CS33" s="82" t="n">
        <f aca="false">IF(CS32&gt;0,CS31*1000/CS32,0)</f>
        <v>0</v>
      </c>
      <c r="CT33" s="82" t="n">
        <f aca="false">IF(CT32&gt;0,CT31*1000/CT32,0)</f>
        <v>0</v>
      </c>
      <c r="CU33" s="82" t="n">
        <f aca="false">IF(CU32&gt;0,CU31*1000/CU32,0)</f>
        <v>0</v>
      </c>
      <c r="CV33" s="82" t="n">
        <f aca="false">IF(CV32&gt;0,CV31*1000/CV32,0)</f>
        <v>0</v>
      </c>
      <c r="CW33" s="82" t="n">
        <f aca="false">IF(CW32&gt;0,CW31*1000/CW32,0)</f>
        <v>0</v>
      </c>
      <c r="CX33" s="82" t="n">
        <f aca="false">IF(CX32&gt;0,CX31*1000/CX32,0)</f>
        <v>0</v>
      </c>
      <c r="CY33" s="82" t="n">
        <f aca="false">IF(CY32&gt;0,CY31*1000/CY32,0)</f>
        <v>0</v>
      </c>
      <c r="CZ33" s="82" t="n">
        <f aca="false">IF(CZ32&gt;0,CZ31*1000/CZ32,0)</f>
        <v>0</v>
      </c>
      <c r="DA33" s="82" t="n">
        <f aca="false">IF(DA32&gt;0,DA31*1000/DA32,0)</f>
        <v>0</v>
      </c>
      <c r="DB33" s="82" t="n">
        <f aca="false">IF(DB32&gt;0,DB31*1000/DB32,0)</f>
        <v>0</v>
      </c>
    </row>
    <row r="34" customFormat="false" ht="69.85" hidden="false" customHeight="false" outlineLevel="0" collapsed="false">
      <c r="E34" s="69" t="s">
        <v>617</v>
      </c>
      <c r="H34" s="70" t="s">
        <v>618</v>
      </c>
      <c r="AA34" s="82" t="n">
        <f aca="false">AA30*AA33/1000</f>
        <v>0</v>
      </c>
      <c r="AB34" s="82" t="n">
        <f aca="false">AB30*AB33/1000</f>
        <v>0</v>
      </c>
      <c r="AC34" s="82" t="n">
        <f aca="false">AC30*AC33/1000</f>
        <v>0.9</v>
      </c>
      <c r="AD34" s="82" t="n">
        <f aca="false">AD30*AD33/1000</f>
        <v>43.2</v>
      </c>
      <c r="AE34" s="82" t="n">
        <f aca="false">AE30*AE33/1000</f>
        <v>230.3</v>
      </c>
      <c r="AF34" s="82" t="n">
        <f aca="false">AF30*AF33/1000</f>
        <v>232.6</v>
      </c>
      <c r="AG34" s="82" t="n">
        <f aca="false">AG30*AG33/1000</f>
        <v>209.8</v>
      </c>
      <c r="AH34" s="82" t="n">
        <f aca="false">AH30*AH33/1000</f>
        <v>192.7</v>
      </c>
      <c r="AI34" s="82" t="n">
        <f aca="false">AI30*AI33/1000</f>
        <v>245.9</v>
      </c>
      <c r="AJ34" s="82" t="n">
        <f aca="false">AJ30*AJ33/1000</f>
        <v>217.6</v>
      </c>
      <c r="AK34" s="82" t="n">
        <f aca="false">AK30*AK33/1000</f>
        <v>258.2</v>
      </c>
      <c r="AL34" s="82" t="n">
        <f aca="false">AL30*AL33/1000</f>
        <v>333.1</v>
      </c>
      <c r="AM34" s="82" t="n">
        <f aca="false">AM30*AM33/1000</f>
        <v>264.1</v>
      </c>
      <c r="AN34" s="82" t="n">
        <f aca="false">AN30*AN33/1000</f>
        <v>245.2</v>
      </c>
      <c r="AO34" s="82" t="n">
        <f aca="false">AO30*AO33/1000</f>
        <v>255.3</v>
      </c>
      <c r="AP34" s="82" t="n">
        <f aca="false">AP30*AP33/1000</f>
        <v>299.4</v>
      </c>
      <c r="AQ34" s="82" t="n">
        <f aca="false">AQ30*AQ33/1000</f>
        <v>302</v>
      </c>
      <c r="AR34" s="82" t="n">
        <f aca="false">AR30*AR33/1000</f>
        <v>270.4</v>
      </c>
      <c r="AS34" s="82" t="n">
        <f aca="false">AS30*AS33/1000</f>
        <v>240.7</v>
      </c>
      <c r="AT34" s="82" t="n">
        <f aca="false">AT30*AT33/1000</f>
        <v>246.5</v>
      </c>
      <c r="AU34" s="82" t="n">
        <f aca="false">AU30*AU33/1000</f>
        <v>245.1</v>
      </c>
      <c r="AV34" s="82" t="n">
        <f aca="false">AV30*AV33/1000</f>
        <v>225.2</v>
      </c>
      <c r="AW34" s="82" t="n">
        <f aca="false">AW30*AW33/1000</f>
        <v>225.5</v>
      </c>
      <c r="AX34" s="82" t="n">
        <f aca="false">AX30*AX33/1000</f>
        <v>230.9</v>
      </c>
      <c r="AY34" s="82" t="n">
        <f aca="false">AY30*AY33/1000</f>
        <v>225.3</v>
      </c>
      <c r="AZ34" s="82" t="n">
        <f aca="false">AZ30*AZ33/1000</f>
        <v>233.2</v>
      </c>
      <c r="BA34" s="82" t="n">
        <f aca="false">BA30*BA33/1000</f>
        <v>243.2</v>
      </c>
      <c r="BB34" s="82" t="n">
        <f aca="false">BB30*BB33/1000</f>
        <v>236.2</v>
      </c>
      <c r="BC34" s="82" t="n">
        <f aca="false">BC30*BC33/1000</f>
        <v>240.8</v>
      </c>
      <c r="BD34" s="82" t="n">
        <f aca="false">BD30*BD33/1000</f>
        <v>244.8</v>
      </c>
      <c r="BE34" s="82" t="n">
        <f aca="false">BE30*BE33/1000</f>
        <v>187.7</v>
      </c>
      <c r="BF34" s="82" t="n">
        <f aca="false">BF30*BF33/1000</f>
        <v>166</v>
      </c>
      <c r="BG34" s="82" t="n">
        <f aca="false">BG30*BG33/1000</f>
        <v>165.9</v>
      </c>
      <c r="BH34" s="82" t="n">
        <f aca="false">BH30*BH33/1000</f>
        <v>169.1</v>
      </c>
      <c r="BI34" s="82" t="n">
        <f aca="false">BI30*BI33/1000</f>
        <v>164.5</v>
      </c>
      <c r="BJ34" s="82" t="n">
        <f aca="false">BJ30*BJ33/1000</f>
        <v>157.7</v>
      </c>
      <c r="BK34" s="82" t="n">
        <f aca="false">BK30*BK33/1000</f>
        <v>165.6</v>
      </c>
      <c r="BL34" s="82" t="n">
        <f aca="false">BL30*BL33/1000</f>
        <v>162.8</v>
      </c>
      <c r="BM34" s="82" t="n">
        <f aca="false">BM30*BM33/1000</f>
        <v>94.3</v>
      </c>
      <c r="BN34" s="82" t="n">
        <f aca="false">BN30*BN33/1000</f>
        <v>96.8</v>
      </c>
      <c r="BO34" s="82" t="n">
        <f aca="false">BO30*BO33/1000</f>
        <v>97.4</v>
      </c>
      <c r="BP34" s="82" t="n">
        <f aca="false">BP30*BP33/1000</f>
        <v>52.9</v>
      </c>
      <c r="BQ34" s="82" t="n">
        <f aca="false">BQ30*BQ33/1000</f>
        <v>47.7</v>
      </c>
      <c r="BR34" s="82" t="n">
        <f aca="false">BR30*BR33/1000</f>
        <v>50.3</v>
      </c>
      <c r="BS34" s="82" t="n">
        <f aca="false">BS30*BS33/1000</f>
        <v>49.2</v>
      </c>
      <c r="BT34" s="82" t="n">
        <f aca="false">BT30*BT33/1000</f>
        <v>50.8</v>
      </c>
      <c r="BU34" s="82" t="n">
        <f aca="false">BU30*BU33/1000</f>
        <v>50.5</v>
      </c>
      <c r="BV34" s="82" t="n">
        <f aca="false">BV30*BV33/1000</f>
        <v>54.6</v>
      </c>
      <c r="BW34" s="82" t="n">
        <f aca="false">BW30*BW33/1000</f>
        <v>51.9</v>
      </c>
      <c r="BX34" s="82" t="n">
        <f aca="false">BX30*BX33/1000</f>
        <v>52.9</v>
      </c>
      <c r="BY34" s="82" t="n">
        <f aca="false">BY30*BY33/1000</f>
        <v>52.7</v>
      </c>
      <c r="BZ34" s="82" t="n">
        <f aca="false">BZ30*BZ33/1000</f>
        <v>51</v>
      </c>
      <c r="CA34" s="82" t="n">
        <f aca="false">CA30*CA33/1000</f>
        <v>48.1</v>
      </c>
      <c r="CB34" s="82" t="n">
        <f aca="false">CB30*CB33/1000</f>
        <v>38.7</v>
      </c>
      <c r="CC34" s="82" t="n">
        <f aca="false">CC30*CC33/1000</f>
        <v>0</v>
      </c>
      <c r="CD34" s="82" t="n">
        <f aca="false">CD30*CD33/1000</f>
        <v>0</v>
      </c>
      <c r="CE34" s="82" t="n">
        <f aca="false">CE30*CE33/1000</f>
        <v>0</v>
      </c>
      <c r="CF34" s="82" t="n">
        <f aca="false">CF30*CF33/1000</f>
        <v>0</v>
      </c>
      <c r="CG34" s="82" t="n">
        <f aca="false">CG30*CG33/1000</f>
        <v>0</v>
      </c>
      <c r="CH34" s="82" t="n">
        <f aca="false">CH30*CH33/1000</f>
        <v>0</v>
      </c>
      <c r="CI34" s="82" t="n">
        <f aca="false">CI30*CI33/1000</f>
        <v>0</v>
      </c>
      <c r="CJ34" s="82" t="n">
        <f aca="false">CJ30*CJ33/1000</f>
        <v>0</v>
      </c>
      <c r="CK34" s="82" t="n">
        <f aca="false">CK30*CK33/1000</f>
        <v>0</v>
      </c>
      <c r="CL34" s="82" t="n">
        <f aca="false">CL30*CL33/1000</f>
        <v>0</v>
      </c>
      <c r="CM34" s="82" t="n">
        <f aca="false">CM30*CM33/1000</f>
        <v>0</v>
      </c>
      <c r="CN34" s="82" t="n">
        <f aca="false">CN30*CN33/1000</f>
        <v>0</v>
      </c>
      <c r="CO34" s="82" t="n">
        <f aca="false">CO30*CO33/1000</f>
        <v>0</v>
      </c>
      <c r="CP34" s="82" t="n">
        <f aca="false">CP30*CP33/1000</f>
        <v>0</v>
      </c>
      <c r="CQ34" s="82" t="n">
        <f aca="false">CQ30*CQ33/1000</f>
        <v>0</v>
      </c>
      <c r="CR34" s="82" t="n">
        <f aca="false">CR30*CR33/1000</f>
        <v>0</v>
      </c>
      <c r="CS34" s="82" t="n">
        <f aca="false">CS30*CS33/1000</f>
        <v>0</v>
      </c>
      <c r="CT34" s="82" t="n">
        <f aca="false">CT30*CT33/1000</f>
        <v>0</v>
      </c>
      <c r="CU34" s="82" t="n">
        <f aca="false">CU30*CU33/1000</f>
        <v>0</v>
      </c>
      <c r="CV34" s="82" t="n">
        <f aca="false">CV30*CV33/1000</f>
        <v>0</v>
      </c>
      <c r="CW34" s="82" t="n">
        <f aca="false">CW30*CW33/1000</f>
        <v>0</v>
      </c>
      <c r="CX34" s="82" t="n">
        <f aca="false">CX30*CX33/1000</f>
        <v>0</v>
      </c>
      <c r="CY34" s="82" t="n">
        <f aca="false">CY30*CY33/1000</f>
        <v>0</v>
      </c>
      <c r="CZ34" s="82" t="n">
        <f aca="false">CZ30*CZ33/1000</f>
        <v>0</v>
      </c>
      <c r="DA34" s="82" t="n">
        <f aca="false">DA30*DA33/1000</f>
        <v>0</v>
      </c>
      <c r="DB34" s="82" t="n">
        <f aca="false">DB30*DB33/1000</f>
        <v>0</v>
      </c>
    </row>
  </sheetData>
  <dataValidations count="1">
    <dataValidation allowBlank="false" errorStyle="stop" operator="between" showDropDown="false" showErrorMessage="false" showInputMessage="false" sqref="F13" type="list">
      <formula1>List_Module</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1" activeCellId="0" sqref="A1"/>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Sustaining Capital</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619</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390</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390</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46.95" hidden="false" customHeight="false" outlineLevel="0" collapsed="false">
      <c r="E13" s="69" t="s">
        <v>620</v>
      </c>
      <c r="F13" s="16" t="s">
        <v>508</v>
      </c>
      <c r="H13" s="70" t="s">
        <v>621</v>
      </c>
    </row>
    <row r="14" customFormat="false" ht="58.4" hidden="false" customHeight="false" outlineLevel="0" collapsed="false">
      <c r="E14" s="69" t="s">
        <v>622</v>
      </c>
      <c r="F14" s="16" t="s">
        <v>582</v>
      </c>
      <c r="H14" s="70" t="s">
        <v>623</v>
      </c>
    </row>
    <row r="15" customFormat="false" ht="24.05" hidden="false" customHeight="false" outlineLevel="0" collapsed="false">
      <c r="E15" s="69" t="s">
        <v>624</v>
      </c>
      <c r="F15" s="185" t="n">
        <v>0.045</v>
      </c>
      <c r="H15" s="70" t="s">
        <v>625</v>
      </c>
    </row>
    <row r="16" customFormat="false" ht="24.05" hidden="false" customHeight="false" outlineLevel="0" collapsed="false">
      <c r="E16" s="69" t="s">
        <v>626</v>
      </c>
      <c r="H16" s="70" t="s">
        <v>627</v>
      </c>
      <c r="AA16" s="82" t="n">
        <f aca="false">'Cash Flow - Base'!AA239+'Cash Flow - Base'!AA264</f>
        <v>0</v>
      </c>
      <c r="AB16" s="82" t="n">
        <f aca="false">'Cash Flow - Base'!AB239+'Cash Flow - Base'!AB264</f>
        <v>0</v>
      </c>
      <c r="AC16" s="82" t="n">
        <f aca="false">'Cash Flow - Base'!AC239+'Cash Flow - Base'!AC264</f>
        <v>0</v>
      </c>
      <c r="AD16" s="82" t="n">
        <f aca="false">'Cash Flow - Base'!AD239+'Cash Flow - Base'!AD264</f>
        <v>0</v>
      </c>
      <c r="AE16" s="82" t="n">
        <f aca="false">'Cash Flow - Base'!AE239+'Cash Flow - Base'!AE264</f>
        <v>232.022</v>
      </c>
      <c r="AF16" s="82" t="n">
        <f aca="false">'Cash Flow - Base'!AF239+'Cash Flow - Base'!AF264</f>
        <v>289.1</v>
      </c>
      <c r="AG16" s="82" t="n">
        <f aca="false">'Cash Flow - Base'!AG239+'Cash Flow - Base'!AG264</f>
        <v>289.478</v>
      </c>
      <c r="AH16" s="82" t="n">
        <f aca="false">'Cash Flow - Base'!AH239+'Cash Flow - Base'!AH264</f>
        <v>289.1</v>
      </c>
      <c r="AI16" s="82" t="n">
        <f aca="false">'Cash Flow - Base'!AI239+'Cash Flow - Base'!AI264</f>
        <v>289.1</v>
      </c>
      <c r="AJ16" s="82" t="n">
        <f aca="false">'Cash Flow - Base'!AJ239+'Cash Flow - Base'!AJ264</f>
        <v>289.1</v>
      </c>
      <c r="AK16" s="82" t="n">
        <f aca="false">'Cash Flow - Base'!AK239+'Cash Flow - Base'!AK264</f>
        <v>289.478</v>
      </c>
      <c r="AL16" s="82" t="n">
        <f aca="false">'Cash Flow - Base'!AL239+'Cash Flow - Base'!AL264</f>
        <v>289.1</v>
      </c>
      <c r="AM16" s="82" t="n">
        <f aca="false">'Cash Flow - Base'!AM239+'Cash Flow - Base'!AM264</f>
        <v>289.1</v>
      </c>
      <c r="AN16" s="82" t="n">
        <f aca="false">'Cash Flow - Base'!AN239+'Cash Flow - Base'!AN264</f>
        <v>289.1</v>
      </c>
      <c r="AO16" s="82" t="n">
        <f aca="false">'Cash Flow - Base'!AO239+'Cash Flow - Base'!AO264</f>
        <v>289.478</v>
      </c>
      <c r="AP16" s="82" t="n">
        <f aca="false">'Cash Flow - Base'!AP239+'Cash Flow - Base'!AP264</f>
        <v>289.1</v>
      </c>
      <c r="AQ16" s="82" t="n">
        <f aca="false">'Cash Flow - Base'!AQ239+'Cash Flow - Base'!AQ264</f>
        <v>289.1</v>
      </c>
      <c r="AR16" s="82" t="n">
        <f aca="false">'Cash Flow - Base'!AR239+'Cash Flow - Base'!AR264</f>
        <v>289.1</v>
      </c>
      <c r="AS16" s="82" t="n">
        <f aca="false">'Cash Flow - Base'!AS239+'Cash Flow - Base'!AS264</f>
        <v>289.478</v>
      </c>
      <c r="AT16" s="82" t="n">
        <f aca="false">'Cash Flow - Base'!AT239+'Cash Flow - Base'!AT264</f>
        <v>289.1</v>
      </c>
      <c r="AU16" s="82" t="n">
        <f aca="false">'Cash Flow - Base'!AU239+'Cash Flow - Base'!AU264</f>
        <v>289.1</v>
      </c>
      <c r="AV16" s="82" t="n">
        <f aca="false">'Cash Flow - Base'!AV239+'Cash Flow - Base'!AV264</f>
        <v>289.1</v>
      </c>
      <c r="AW16" s="82" t="n">
        <f aca="false">'Cash Flow - Base'!AW239+'Cash Flow - Base'!AW264</f>
        <v>289.478</v>
      </c>
      <c r="AX16" s="82" t="n">
        <f aca="false">'Cash Flow - Base'!AX239+'Cash Flow - Base'!AX264</f>
        <v>289.1</v>
      </c>
      <c r="AY16" s="82" t="n">
        <f aca="false">'Cash Flow - Base'!AY239+'Cash Flow - Base'!AY264</f>
        <v>289.1</v>
      </c>
      <c r="AZ16" s="82" t="n">
        <f aca="false">'Cash Flow - Base'!AZ239+'Cash Flow - Base'!AZ264</f>
        <v>289.1</v>
      </c>
      <c r="BA16" s="82" t="n">
        <f aca="false">'Cash Flow - Base'!BA239+'Cash Flow - Base'!BA264</f>
        <v>289.478</v>
      </c>
      <c r="BB16" s="82" t="n">
        <f aca="false">'Cash Flow - Base'!BB239+'Cash Flow - Base'!BB264</f>
        <v>289.1</v>
      </c>
      <c r="BC16" s="82" t="n">
        <f aca="false">'Cash Flow - Base'!BC239+'Cash Flow - Base'!BC264</f>
        <v>289.1</v>
      </c>
      <c r="BD16" s="82" t="n">
        <f aca="false">'Cash Flow - Base'!BD239+'Cash Flow - Base'!BD264</f>
        <v>289.1</v>
      </c>
      <c r="BE16" s="82" t="n">
        <f aca="false">'Cash Flow - Base'!BE239+'Cash Flow - Base'!BE264</f>
        <v>289.478</v>
      </c>
      <c r="BF16" s="82" t="n">
        <f aca="false">'Cash Flow - Base'!BF239+'Cash Flow - Base'!BF264</f>
        <v>289.1</v>
      </c>
      <c r="BG16" s="82" t="n">
        <f aca="false">'Cash Flow - Base'!BG239+'Cash Flow - Base'!BG264</f>
        <v>289.1</v>
      </c>
      <c r="BH16" s="82" t="n">
        <f aca="false">'Cash Flow - Base'!BH239+'Cash Flow - Base'!BH264</f>
        <v>289.1</v>
      </c>
      <c r="BI16" s="82" t="n">
        <f aca="false">'Cash Flow - Base'!BI239+'Cash Flow - Base'!BI264</f>
        <v>289.478</v>
      </c>
      <c r="BJ16" s="82" t="n">
        <f aca="false">'Cash Flow - Base'!BJ239+'Cash Flow - Base'!BJ264</f>
        <v>289.1</v>
      </c>
      <c r="BK16" s="82" t="n">
        <f aca="false">'Cash Flow - Base'!BK239+'Cash Flow - Base'!BK264</f>
        <v>289.1</v>
      </c>
      <c r="BL16" s="82" t="n">
        <f aca="false">'Cash Flow - Base'!BL239+'Cash Flow - Base'!BL264</f>
        <v>289.1</v>
      </c>
      <c r="BM16" s="82" t="n">
        <f aca="false">'Cash Flow - Base'!BM239+'Cash Flow - Base'!BM264</f>
        <v>289.478</v>
      </c>
      <c r="BN16" s="82" t="n">
        <f aca="false">'Cash Flow - Base'!BN239+'Cash Flow - Base'!BN264</f>
        <v>289.1</v>
      </c>
      <c r="BO16" s="82" t="n">
        <f aca="false">'Cash Flow - Base'!BO239+'Cash Flow - Base'!BO264</f>
        <v>289.1</v>
      </c>
      <c r="BP16" s="82" t="n">
        <f aca="false">'Cash Flow - Base'!BP239+'Cash Flow - Base'!BP264</f>
        <v>289.1</v>
      </c>
      <c r="BQ16" s="82" t="n">
        <f aca="false">'Cash Flow - Base'!BQ239+'Cash Flow - Base'!BQ264</f>
        <v>289.478</v>
      </c>
      <c r="BR16" s="82" t="n">
        <f aca="false">'Cash Flow - Base'!BR239+'Cash Flow - Base'!BR264</f>
        <v>289.1</v>
      </c>
      <c r="BS16" s="82" t="n">
        <f aca="false">'Cash Flow - Base'!BS239+'Cash Flow - Base'!BS264</f>
        <v>289.1</v>
      </c>
      <c r="BT16" s="82" t="n">
        <f aca="false">'Cash Flow - Base'!BT239+'Cash Flow - Base'!BT264</f>
        <v>289.1</v>
      </c>
      <c r="BU16" s="82" t="n">
        <f aca="false">'Cash Flow - Base'!BU239+'Cash Flow - Base'!BU264</f>
        <v>289.478</v>
      </c>
      <c r="BV16" s="82" t="n">
        <f aca="false">'Cash Flow - Base'!BV239+'Cash Flow - Base'!BV264</f>
        <v>289.1</v>
      </c>
      <c r="BW16" s="82" t="n">
        <f aca="false">'Cash Flow - Base'!BW239+'Cash Flow - Base'!BW264</f>
        <v>289.1</v>
      </c>
      <c r="BX16" s="82" t="n">
        <f aca="false">'Cash Flow - Base'!BX239+'Cash Flow - Base'!BX264</f>
        <v>289.1</v>
      </c>
      <c r="BY16" s="82" t="n">
        <f aca="false">'Cash Flow - Base'!BY239+'Cash Flow - Base'!BY264</f>
        <v>289.478</v>
      </c>
      <c r="BZ16" s="82" t="n">
        <f aca="false">'Cash Flow - Base'!BZ239+'Cash Flow - Base'!BZ264</f>
        <v>289.1</v>
      </c>
      <c r="CA16" s="82" t="n">
        <f aca="false">'Cash Flow - Base'!CA239+'Cash Flow - Base'!CA264</f>
        <v>289.1</v>
      </c>
      <c r="CB16" s="82" t="n">
        <f aca="false">'Cash Flow - Base'!CB239+'Cash Flow - Base'!CB264</f>
        <v>289.1</v>
      </c>
      <c r="CC16" s="82" t="n">
        <f aca="false">'Cash Flow - Base'!CC239+'Cash Flow - Base'!CC264</f>
        <v>27.80925</v>
      </c>
      <c r="CD16" s="82" t="n">
        <f aca="false">'Cash Flow - Base'!CD239+'Cash Flow - Base'!CD264</f>
        <v>0</v>
      </c>
      <c r="CE16" s="82" t="n">
        <f aca="false">'Cash Flow - Base'!CE239+'Cash Flow - Base'!CE264</f>
        <v>0</v>
      </c>
      <c r="CF16" s="82" t="n">
        <f aca="false">'Cash Flow - Base'!CF239+'Cash Flow - Base'!CF264</f>
        <v>0</v>
      </c>
      <c r="CG16" s="82" t="n">
        <f aca="false">'Cash Flow - Base'!CG239+'Cash Flow - Base'!CG264</f>
        <v>0</v>
      </c>
      <c r="CH16" s="82" t="n">
        <f aca="false">'Cash Flow - Base'!CH239+'Cash Flow - Base'!CH264</f>
        <v>0</v>
      </c>
      <c r="CI16" s="82" t="n">
        <f aca="false">'Cash Flow - Base'!CI239+'Cash Flow - Base'!CI264</f>
        <v>0</v>
      </c>
      <c r="CJ16" s="82" t="n">
        <f aca="false">'Cash Flow - Base'!CJ239+'Cash Flow - Base'!CJ264</f>
        <v>0</v>
      </c>
      <c r="CK16" s="82" t="n">
        <f aca="false">'Cash Flow - Base'!CK239+'Cash Flow - Base'!CK264</f>
        <v>0</v>
      </c>
      <c r="CL16" s="82" t="n">
        <f aca="false">'Cash Flow - Base'!CL239+'Cash Flow - Base'!CL264</f>
        <v>0</v>
      </c>
      <c r="CM16" s="82" t="n">
        <f aca="false">'Cash Flow - Base'!CM239+'Cash Flow - Base'!CM264</f>
        <v>0</v>
      </c>
      <c r="CN16" s="82" t="n">
        <f aca="false">'Cash Flow - Base'!CN239+'Cash Flow - Base'!CN264</f>
        <v>0</v>
      </c>
      <c r="CO16" s="82" t="n">
        <f aca="false">'Cash Flow - Base'!CO239+'Cash Flow - Base'!CO264</f>
        <v>0</v>
      </c>
      <c r="CP16" s="82" t="n">
        <f aca="false">'Cash Flow - Base'!CP239+'Cash Flow - Base'!CP264</f>
        <v>0</v>
      </c>
      <c r="CQ16" s="82" t="n">
        <f aca="false">'Cash Flow - Base'!CQ239+'Cash Flow - Base'!CQ264</f>
        <v>0</v>
      </c>
      <c r="CR16" s="82" t="n">
        <f aca="false">'Cash Flow - Base'!CR239+'Cash Flow - Base'!CR264</f>
        <v>0</v>
      </c>
      <c r="CS16" s="82" t="n">
        <f aca="false">'Cash Flow - Base'!CS239+'Cash Flow - Base'!CS264</f>
        <v>0</v>
      </c>
      <c r="CT16" s="82" t="n">
        <f aca="false">'Cash Flow - Base'!CT239+'Cash Flow - Base'!CT264</f>
        <v>0</v>
      </c>
      <c r="CU16" s="82" t="n">
        <f aca="false">'Cash Flow - Base'!CU239+'Cash Flow - Base'!CU264</f>
        <v>0</v>
      </c>
      <c r="CV16" s="82" t="n">
        <f aca="false">'Cash Flow - Base'!CV239+'Cash Flow - Base'!CV264</f>
        <v>0</v>
      </c>
      <c r="CW16" s="82" t="n">
        <f aca="false">'Cash Flow - Base'!CW239+'Cash Flow - Base'!CW264</f>
        <v>0</v>
      </c>
      <c r="CX16" s="82" t="n">
        <f aca="false">'Cash Flow - Base'!CX239+'Cash Flow - Base'!CX264</f>
        <v>0</v>
      </c>
      <c r="CY16" s="82" t="n">
        <f aca="false">'Cash Flow - Base'!CY239+'Cash Flow - Base'!CY264</f>
        <v>0</v>
      </c>
      <c r="CZ16" s="82" t="n">
        <f aca="false">'Cash Flow - Base'!CZ239+'Cash Flow - Base'!CZ264</f>
        <v>0</v>
      </c>
      <c r="DA16" s="82" t="n">
        <f aca="false">'Cash Flow - Base'!DA239+'Cash Flow - Base'!DA264</f>
        <v>0</v>
      </c>
      <c r="DB16" s="82" t="n">
        <f aca="false">'Cash Flow - Base'!DB239+'Cash Flow - Base'!DB264</f>
        <v>0</v>
      </c>
    </row>
    <row r="18" customFormat="false" ht="24.05" hidden="false" customHeight="false" outlineLevel="0" collapsed="false">
      <c r="E18" s="69" t="s">
        <v>628</v>
      </c>
      <c r="H18" s="70" t="s">
        <v>629</v>
      </c>
      <c r="AA18" s="82" t="n">
        <f aca="false">$F$15*AA16</f>
        <v>0</v>
      </c>
      <c r="AB18" s="82" t="n">
        <f aca="false">$F$15*AB16</f>
        <v>0</v>
      </c>
      <c r="AC18" s="82" t="n">
        <f aca="false">$F$15*AC16</f>
        <v>0</v>
      </c>
      <c r="AD18" s="82" t="n">
        <f aca="false">$F$15*AD16</f>
        <v>0</v>
      </c>
      <c r="AE18" s="82" t="n">
        <f aca="false">$F$15*AE16</f>
        <v>10.44099</v>
      </c>
      <c r="AF18" s="82" t="n">
        <f aca="false">$F$15*AF16</f>
        <v>13.0095</v>
      </c>
      <c r="AG18" s="82" t="n">
        <f aca="false">$F$15*AG16</f>
        <v>13.02651</v>
      </c>
      <c r="AH18" s="82" t="n">
        <f aca="false">$F$15*AH16</f>
        <v>13.0095</v>
      </c>
      <c r="AI18" s="82" t="n">
        <f aca="false">$F$15*AI16</f>
        <v>13.0095</v>
      </c>
      <c r="AJ18" s="82" t="n">
        <f aca="false">$F$15*AJ16</f>
        <v>13.0095</v>
      </c>
      <c r="AK18" s="82" t="n">
        <f aca="false">$F$15*AK16</f>
        <v>13.02651</v>
      </c>
      <c r="AL18" s="82" t="n">
        <f aca="false">$F$15*AL16</f>
        <v>13.0095</v>
      </c>
      <c r="AM18" s="82" t="n">
        <f aca="false">$F$15*AM16</f>
        <v>13.0095</v>
      </c>
      <c r="AN18" s="82" t="n">
        <f aca="false">$F$15*AN16</f>
        <v>13.0095</v>
      </c>
      <c r="AO18" s="82" t="n">
        <f aca="false">$F$15*AO16</f>
        <v>13.02651</v>
      </c>
      <c r="AP18" s="82" t="n">
        <f aca="false">$F$15*AP16</f>
        <v>13.0095</v>
      </c>
      <c r="AQ18" s="82" t="n">
        <f aca="false">$F$15*AQ16</f>
        <v>13.0095</v>
      </c>
      <c r="AR18" s="82" t="n">
        <f aca="false">$F$15*AR16</f>
        <v>13.0095</v>
      </c>
      <c r="AS18" s="82" t="n">
        <f aca="false">$F$15*AS16</f>
        <v>13.02651</v>
      </c>
      <c r="AT18" s="82" t="n">
        <f aca="false">$F$15*AT16</f>
        <v>13.0095</v>
      </c>
      <c r="AU18" s="82" t="n">
        <f aca="false">$F$15*AU16</f>
        <v>13.0095</v>
      </c>
      <c r="AV18" s="82" t="n">
        <f aca="false">$F$15*AV16</f>
        <v>13.0095</v>
      </c>
      <c r="AW18" s="82" t="n">
        <f aca="false">$F$15*AW16</f>
        <v>13.02651</v>
      </c>
      <c r="AX18" s="82" t="n">
        <f aca="false">$F$15*AX16</f>
        <v>13.0095</v>
      </c>
      <c r="AY18" s="82" t="n">
        <f aca="false">$F$15*AY16</f>
        <v>13.0095</v>
      </c>
      <c r="AZ18" s="82" t="n">
        <f aca="false">$F$15*AZ16</f>
        <v>13.0095</v>
      </c>
      <c r="BA18" s="82" t="n">
        <f aca="false">$F$15*BA16</f>
        <v>13.02651</v>
      </c>
      <c r="BB18" s="82" t="n">
        <f aca="false">$F$15*BB16</f>
        <v>13.0095</v>
      </c>
      <c r="BC18" s="82" t="n">
        <f aca="false">$F$15*BC16</f>
        <v>13.0095</v>
      </c>
      <c r="BD18" s="82" t="n">
        <f aca="false">$F$15*BD16</f>
        <v>13.0095</v>
      </c>
      <c r="BE18" s="82" t="n">
        <f aca="false">$F$15*BE16</f>
        <v>13.02651</v>
      </c>
      <c r="BF18" s="82" t="n">
        <f aca="false">$F$15*BF16</f>
        <v>13.0095</v>
      </c>
      <c r="BG18" s="82" t="n">
        <f aca="false">$F$15*BG16</f>
        <v>13.0095</v>
      </c>
      <c r="BH18" s="82" t="n">
        <f aca="false">$F$15*BH16</f>
        <v>13.0095</v>
      </c>
      <c r="BI18" s="82" t="n">
        <f aca="false">$F$15*BI16</f>
        <v>13.02651</v>
      </c>
      <c r="BJ18" s="82" t="n">
        <f aca="false">$F$15*BJ16</f>
        <v>13.0095</v>
      </c>
      <c r="BK18" s="82" t="n">
        <f aca="false">$F$15*BK16</f>
        <v>13.0095</v>
      </c>
      <c r="BL18" s="82" t="n">
        <f aca="false">$F$15*BL16</f>
        <v>13.0095</v>
      </c>
      <c r="BM18" s="82" t="n">
        <f aca="false">$F$15*BM16</f>
        <v>13.02651</v>
      </c>
      <c r="BN18" s="82" t="n">
        <f aca="false">$F$15*BN16</f>
        <v>13.0095</v>
      </c>
      <c r="BO18" s="82" t="n">
        <f aca="false">$F$15*BO16</f>
        <v>13.0095</v>
      </c>
      <c r="BP18" s="82" t="n">
        <f aca="false">$F$15*BP16</f>
        <v>13.0095</v>
      </c>
      <c r="BQ18" s="82" t="n">
        <f aca="false">$F$15*BQ16</f>
        <v>13.02651</v>
      </c>
      <c r="BR18" s="82" t="n">
        <f aca="false">$F$15*BR16</f>
        <v>13.0095</v>
      </c>
      <c r="BS18" s="82" t="n">
        <f aca="false">$F$15*BS16</f>
        <v>13.0095</v>
      </c>
      <c r="BT18" s="82" t="n">
        <f aca="false">$F$15*BT16</f>
        <v>13.0095</v>
      </c>
      <c r="BU18" s="82" t="n">
        <f aca="false">$F$15*BU16</f>
        <v>13.02651</v>
      </c>
      <c r="BV18" s="82" t="n">
        <f aca="false">$F$15*BV16</f>
        <v>13.0095</v>
      </c>
      <c r="BW18" s="82" t="n">
        <f aca="false">$F$15*BW16</f>
        <v>13.0095</v>
      </c>
      <c r="BX18" s="82" t="n">
        <f aca="false">$F$15*BX16</f>
        <v>13.0095</v>
      </c>
      <c r="BY18" s="82" t="n">
        <f aca="false">$F$15*BY16</f>
        <v>13.02651</v>
      </c>
      <c r="BZ18" s="82" t="n">
        <f aca="false">$F$15*BZ16</f>
        <v>13.0095</v>
      </c>
      <c r="CA18" s="82" t="n">
        <f aca="false">$F$15*CA16</f>
        <v>13.0095</v>
      </c>
      <c r="CB18" s="82" t="n">
        <f aca="false">$F$15*CB16</f>
        <v>13.0095</v>
      </c>
      <c r="CC18" s="82" t="n">
        <f aca="false">$F$15*CC16</f>
        <v>1.25141625</v>
      </c>
      <c r="CD18" s="82" t="n">
        <f aca="false">$F$15*CD16</f>
        <v>0</v>
      </c>
      <c r="CE18" s="82" t="n">
        <f aca="false">$F$15*CE16</f>
        <v>0</v>
      </c>
      <c r="CF18" s="82" t="n">
        <f aca="false">$F$15*CF16</f>
        <v>0</v>
      </c>
      <c r="CG18" s="82" t="n">
        <f aca="false">$F$15*CG16</f>
        <v>0</v>
      </c>
      <c r="CH18" s="82" t="n">
        <f aca="false">$F$15*CH16</f>
        <v>0</v>
      </c>
      <c r="CI18" s="82" t="n">
        <f aca="false">$F$15*CI16</f>
        <v>0</v>
      </c>
      <c r="CJ18" s="82" t="n">
        <f aca="false">$F$15*CJ16</f>
        <v>0</v>
      </c>
      <c r="CK18" s="82" t="n">
        <f aca="false">$F$15*CK16</f>
        <v>0</v>
      </c>
      <c r="CL18" s="82" t="n">
        <f aca="false">$F$15*CL16</f>
        <v>0</v>
      </c>
      <c r="CM18" s="82" t="n">
        <f aca="false">$F$15*CM16</f>
        <v>0</v>
      </c>
      <c r="CN18" s="82" t="n">
        <f aca="false">$F$15*CN16</f>
        <v>0</v>
      </c>
      <c r="CO18" s="82" t="n">
        <f aca="false">$F$15*CO16</f>
        <v>0</v>
      </c>
      <c r="CP18" s="82" t="n">
        <f aca="false">$F$15*CP16</f>
        <v>0</v>
      </c>
      <c r="CQ18" s="82" t="n">
        <f aca="false">$F$15*CQ16</f>
        <v>0</v>
      </c>
      <c r="CR18" s="82" t="n">
        <f aca="false">$F$15*CR16</f>
        <v>0</v>
      </c>
      <c r="CS18" s="82" t="n">
        <f aca="false">$F$15*CS16</f>
        <v>0</v>
      </c>
      <c r="CT18" s="82" t="n">
        <f aca="false">$F$15*CT16</f>
        <v>0</v>
      </c>
      <c r="CU18" s="82" t="n">
        <f aca="false">$F$15*CU16</f>
        <v>0</v>
      </c>
      <c r="CV18" s="82" t="n">
        <f aca="false">$F$15*CV16</f>
        <v>0</v>
      </c>
      <c r="CW18" s="82" t="n">
        <f aca="false">$F$15*CW16</f>
        <v>0</v>
      </c>
      <c r="CX18" s="82" t="n">
        <f aca="false">$F$15*CX16</f>
        <v>0</v>
      </c>
      <c r="CY18" s="82" t="n">
        <f aca="false">$F$15*CY16</f>
        <v>0</v>
      </c>
      <c r="CZ18" s="82" t="n">
        <f aca="false">$F$15*CZ16</f>
        <v>0</v>
      </c>
      <c r="DA18" s="82" t="n">
        <f aca="false">$F$15*DA16</f>
        <v>0</v>
      </c>
      <c r="DB18" s="82" t="n">
        <f aca="false">$F$15*DB16</f>
        <v>0</v>
      </c>
    </row>
    <row r="20" customFormat="false" ht="35.5" hidden="false" customHeight="false" outlineLevel="0" collapsed="false">
      <c r="E20" s="69" t="s">
        <v>630</v>
      </c>
      <c r="H20" s="70" t="s">
        <v>631</v>
      </c>
      <c r="AA20" s="84" t="n">
        <v>0</v>
      </c>
      <c r="AB20" s="84" t="n">
        <v>0</v>
      </c>
      <c r="AC20" s="84" t="n">
        <v>0</v>
      </c>
      <c r="AD20" s="84" t="n">
        <v>0</v>
      </c>
      <c r="AE20" s="84" t="n">
        <v>48.6</v>
      </c>
      <c r="AF20" s="84" t="n">
        <v>79.8</v>
      </c>
      <c r="AG20" s="84" t="n">
        <v>108.3</v>
      </c>
      <c r="AH20" s="84" t="n">
        <v>96</v>
      </c>
      <c r="AI20" s="84" t="n">
        <v>154.5</v>
      </c>
      <c r="AJ20" s="84" t="n">
        <v>121.8</v>
      </c>
      <c r="AK20" s="84" t="n">
        <v>77</v>
      </c>
      <c r="AL20" s="84" t="n">
        <v>115.5</v>
      </c>
      <c r="AM20" s="84" t="n">
        <v>119.9</v>
      </c>
      <c r="AN20" s="84" t="n">
        <v>97.1</v>
      </c>
      <c r="AO20" s="84" t="n">
        <v>128.3</v>
      </c>
      <c r="AP20" s="84" t="n">
        <v>116.4</v>
      </c>
      <c r="AQ20" s="84" t="n">
        <v>65.8</v>
      </c>
      <c r="AR20" s="84" t="n">
        <v>59.7</v>
      </c>
      <c r="AS20" s="84" t="n">
        <v>53</v>
      </c>
      <c r="AT20" s="84" t="n">
        <v>53.7</v>
      </c>
      <c r="AU20" s="84" t="n">
        <v>127.3</v>
      </c>
      <c r="AV20" s="84" t="n">
        <v>45.9</v>
      </c>
      <c r="AW20" s="84" t="n">
        <v>90.6</v>
      </c>
      <c r="AX20" s="84" t="n">
        <v>99</v>
      </c>
      <c r="AY20" s="84" t="n">
        <v>51.6</v>
      </c>
      <c r="AZ20" s="84" t="n">
        <v>73.2</v>
      </c>
      <c r="BA20" s="84" t="n">
        <v>80.4</v>
      </c>
      <c r="BB20" s="84" t="n">
        <v>53.8</v>
      </c>
      <c r="BC20" s="84" t="n">
        <v>104.6</v>
      </c>
      <c r="BD20" s="84" t="n">
        <v>44.8</v>
      </c>
      <c r="BE20" s="84" t="n">
        <v>41</v>
      </c>
      <c r="BF20" s="84" t="n">
        <v>42.1</v>
      </c>
      <c r="BG20" s="84" t="n">
        <v>32.8</v>
      </c>
      <c r="BH20" s="84" t="n">
        <v>49.8</v>
      </c>
      <c r="BI20" s="84" t="n">
        <v>38.1</v>
      </c>
      <c r="BJ20" s="84" t="n">
        <v>32.6</v>
      </c>
      <c r="BK20" s="84" t="n">
        <v>51.5</v>
      </c>
      <c r="BL20" s="84" t="n">
        <v>29.2</v>
      </c>
      <c r="BM20" s="84" t="n">
        <v>24.5</v>
      </c>
      <c r="BN20" s="84" t="n">
        <v>23.9</v>
      </c>
      <c r="BO20" s="84" t="n">
        <v>36.8</v>
      </c>
      <c r="BP20" s="84" t="n">
        <v>22.5</v>
      </c>
      <c r="BQ20" s="84" t="n">
        <v>22.4</v>
      </c>
      <c r="BR20" s="84" t="n">
        <v>23.4</v>
      </c>
      <c r="BS20" s="84" t="n">
        <v>49.7</v>
      </c>
      <c r="BT20" s="84" t="n">
        <v>71.1</v>
      </c>
      <c r="BU20" s="84" t="n">
        <v>20</v>
      </c>
      <c r="BV20" s="84" t="n">
        <v>26.1</v>
      </c>
      <c r="BW20" s="84" t="n">
        <v>21.4</v>
      </c>
      <c r="BX20" s="84" t="n">
        <v>19.5</v>
      </c>
      <c r="BY20" s="84" t="n">
        <v>35.1</v>
      </c>
      <c r="BZ20" s="84" t="n">
        <v>21.4</v>
      </c>
      <c r="CA20" s="84" t="n">
        <v>19.1</v>
      </c>
      <c r="CB20" s="84" t="n">
        <v>31.7</v>
      </c>
      <c r="CC20" s="84" t="n">
        <v>1.6</v>
      </c>
      <c r="CD20" s="84" t="n">
        <v>0</v>
      </c>
      <c r="CE20" s="84" t="n">
        <v>0</v>
      </c>
      <c r="CF20" s="84" t="n">
        <v>0</v>
      </c>
      <c r="CG20" s="84" t="n">
        <v>0</v>
      </c>
      <c r="CH20" s="84" t="n">
        <v>0</v>
      </c>
      <c r="CI20" s="84" t="n">
        <v>0</v>
      </c>
      <c r="CJ20" s="84" t="n">
        <v>0</v>
      </c>
      <c r="CK20" s="84" t="n">
        <v>0</v>
      </c>
      <c r="CL20" s="84" t="n">
        <v>0</v>
      </c>
      <c r="CM20" s="84" t="n">
        <v>0</v>
      </c>
      <c r="CN20" s="84" t="n">
        <v>0</v>
      </c>
      <c r="CO20" s="84" t="n">
        <v>0</v>
      </c>
      <c r="CP20" s="84" t="n">
        <v>0</v>
      </c>
      <c r="CQ20" s="84" t="n">
        <v>0</v>
      </c>
      <c r="CR20" s="84" t="n">
        <v>0</v>
      </c>
      <c r="CS20" s="84" t="n">
        <v>0</v>
      </c>
      <c r="CT20" s="84" t="n">
        <v>0</v>
      </c>
      <c r="CU20" s="84" t="n">
        <v>0</v>
      </c>
      <c r="CV20" s="84" t="n">
        <v>0</v>
      </c>
      <c r="CW20" s="84" t="n">
        <v>0</v>
      </c>
      <c r="CX20" s="84" t="n">
        <v>0</v>
      </c>
      <c r="CY20" s="84" t="n">
        <v>0</v>
      </c>
      <c r="CZ20" s="84" t="n">
        <v>0</v>
      </c>
      <c r="DA20" s="84" t="n">
        <v>0</v>
      </c>
      <c r="DB20" s="84" t="n">
        <v>0</v>
      </c>
    </row>
    <row r="22" customFormat="false" ht="35.5" hidden="false" customHeight="false" outlineLevel="0" collapsed="false">
      <c r="E22" s="69" t="s">
        <v>632</v>
      </c>
      <c r="H22" s="70" t="s">
        <v>633</v>
      </c>
      <c r="AA22" s="82" t="n">
        <f aca="false">AA20-AA18</f>
        <v>0</v>
      </c>
      <c r="AB22" s="82" t="n">
        <f aca="false">AB20-AB18</f>
        <v>0</v>
      </c>
      <c r="AC22" s="82" t="n">
        <f aca="false">AC20-AC18</f>
        <v>0</v>
      </c>
      <c r="AD22" s="82" t="n">
        <f aca="false">AD20-AD18</f>
        <v>0</v>
      </c>
      <c r="AE22" s="82" t="n">
        <f aca="false">AE20-AE18</f>
        <v>38.15901</v>
      </c>
      <c r="AF22" s="82" t="n">
        <f aca="false">AF20-AF18</f>
        <v>66.7905</v>
      </c>
      <c r="AG22" s="82" t="n">
        <f aca="false">AG20-AG18</f>
        <v>95.27349</v>
      </c>
      <c r="AH22" s="82" t="n">
        <f aca="false">AH20-AH18</f>
        <v>82.9905</v>
      </c>
      <c r="AI22" s="82" t="n">
        <f aca="false">AI20-AI18</f>
        <v>141.4905</v>
      </c>
      <c r="AJ22" s="82" t="n">
        <f aca="false">AJ20-AJ18</f>
        <v>108.7905</v>
      </c>
      <c r="AK22" s="82" t="n">
        <f aca="false">AK20-AK18</f>
        <v>63.97349</v>
      </c>
      <c r="AL22" s="82" t="n">
        <f aca="false">AL20-AL18</f>
        <v>102.4905</v>
      </c>
      <c r="AM22" s="82" t="n">
        <f aca="false">AM20-AM18</f>
        <v>106.8905</v>
      </c>
      <c r="AN22" s="82" t="n">
        <f aca="false">AN20-AN18</f>
        <v>84.0905</v>
      </c>
      <c r="AO22" s="82" t="n">
        <f aca="false">AO20-AO18</f>
        <v>115.27349</v>
      </c>
      <c r="AP22" s="82" t="n">
        <f aca="false">AP20-AP18</f>
        <v>103.3905</v>
      </c>
      <c r="AQ22" s="82" t="n">
        <f aca="false">AQ20-AQ18</f>
        <v>52.7905</v>
      </c>
      <c r="AR22" s="82" t="n">
        <f aca="false">AR20-AR18</f>
        <v>46.6905</v>
      </c>
      <c r="AS22" s="82" t="n">
        <f aca="false">AS20-AS18</f>
        <v>39.97349</v>
      </c>
      <c r="AT22" s="82" t="n">
        <f aca="false">AT20-AT18</f>
        <v>40.6905</v>
      </c>
      <c r="AU22" s="82" t="n">
        <f aca="false">AU20-AU18</f>
        <v>114.2905</v>
      </c>
      <c r="AV22" s="82" t="n">
        <f aca="false">AV20-AV18</f>
        <v>32.8905</v>
      </c>
      <c r="AW22" s="82" t="n">
        <f aca="false">AW20-AW18</f>
        <v>77.57349</v>
      </c>
      <c r="AX22" s="82" t="n">
        <f aca="false">AX20-AX18</f>
        <v>85.9905</v>
      </c>
      <c r="AY22" s="82" t="n">
        <f aca="false">AY20-AY18</f>
        <v>38.5905</v>
      </c>
      <c r="AZ22" s="82" t="n">
        <f aca="false">AZ20-AZ18</f>
        <v>60.1905</v>
      </c>
      <c r="BA22" s="82" t="n">
        <f aca="false">BA20-BA18</f>
        <v>67.37349</v>
      </c>
      <c r="BB22" s="82" t="n">
        <f aca="false">BB20-BB18</f>
        <v>40.7905</v>
      </c>
      <c r="BC22" s="82" t="n">
        <f aca="false">BC20-BC18</f>
        <v>91.5905</v>
      </c>
      <c r="BD22" s="82" t="n">
        <f aca="false">BD20-BD18</f>
        <v>31.7905</v>
      </c>
      <c r="BE22" s="82" t="n">
        <f aca="false">BE20-BE18</f>
        <v>27.97349</v>
      </c>
      <c r="BF22" s="82" t="n">
        <f aca="false">BF20-BF18</f>
        <v>29.0905</v>
      </c>
      <c r="BG22" s="82" t="n">
        <f aca="false">BG20-BG18</f>
        <v>19.7905</v>
      </c>
      <c r="BH22" s="82" t="n">
        <f aca="false">BH20-BH18</f>
        <v>36.7905</v>
      </c>
      <c r="BI22" s="82" t="n">
        <f aca="false">BI20-BI18</f>
        <v>25.07349</v>
      </c>
      <c r="BJ22" s="82" t="n">
        <f aca="false">BJ20-BJ18</f>
        <v>19.5905</v>
      </c>
      <c r="BK22" s="82" t="n">
        <f aca="false">BK20-BK18</f>
        <v>38.4905</v>
      </c>
      <c r="BL22" s="82" t="n">
        <f aca="false">BL20-BL18</f>
        <v>16.1905</v>
      </c>
      <c r="BM22" s="82" t="n">
        <f aca="false">BM20-BM18</f>
        <v>11.47349</v>
      </c>
      <c r="BN22" s="82" t="n">
        <f aca="false">BN20-BN18</f>
        <v>10.8905</v>
      </c>
      <c r="BO22" s="82" t="n">
        <f aca="false">BO20-BO18</f>
        <v>23.7905</v>
      </c>
      <c r="BP22" s="82" t="n">
        <f aca="false">BP20-BP18</f>
        <v>9.4905</v>
      </c>
      <c r="BQ22" s="82" t="n">
        <f aca="false">BQ20-BQ18</f>
        <v>9.37349</v>
      </c>
      <c r="BR22" s="82" t="n">
        <f aca="false">BR20-BR18</f>
        <v>10.3905</v>
      </c>
      <c r="BS22" s="82" t="n">
        <f aca="false">BS20-BS18</f>
        <v>36.6905</v>
      </c>
      <c r="BT22" s="82" t="n">
        <f aca="false">BT20-BT18</f>
        <v>58.0905</v>
      </c>
      <c r="BU22" s="82" t="n">
        <f aca="false">BU20-BU18</f>
        <v>6.97349</v>
      </c>
      <c r="BV22" s="82" t="n">
        <f aca="false">BV20-BV18</f>
        <v>13.0905</v>
      </c>
      <c r="BW22" s="82" t="n">
        <f aca="false">BW20-BW18</f>
        <v>8.3905</v>
      </c>
      <c r="BX22" s="82" t="n">
        <f aca="false">BX20-BX18</f>
        <v>6.4905</v>
      </c>
      <c r="BY22" s="82" t="n">
        <f aca="false">BY20-BY18</f>
        <v>22.07349</v>
      </c>
      <c r="BZ22" s="82" t="n">
        <f aca="false">BZ20-BZ18</f>
        <v>8.3905</v>
      </c>
      <c r="CA22" s="82" t="n">
        <f aca="false">CA20-CA18</f>
        <v>6.0905</v>
      </c>
      <c r="CB22" s="82" t="n">
        <f aca="false">CB20-CB18</f>
        <v>18.6905</v>
      </c>
      <c r="CC22" s="82" t="n">
        <f aca="false">CC20-CC18</f>
        <v>0.34858375</v>
      </c>
      <c r="CD22" s="82" t="n">
        <f aca="false">CD20-CD18</f>
        <v>0</v>
      </c>
      <c r="CE22" s="82" t="n">
        <f aca="false">CE20-CE18</f>
        <v>0</v>
      </c>
      <c r="CF22" s="82" t="n">
        <f aca="false">CF20-CF18</f>
        <v>0</v>
      </c>
      <c r="CG22" s="82" t="n">
        <f aca="false">CG20-CG18</f>
        <v>0</v>
      </c>
      <c r="CH22" s="82" t="n">
        <f aca="false">CH20-CH18</f>
        <v>0</v>
      </c>
      <c r="CI22" s="82" t="n">
        <f aca="false">CI20-CI18</f>
        <v>0</v>
      </c>
      <c r="CJ22" s="82" t="n">
        <f aca="false">CJ20-CJ18</f>
        <v>0</v>
      </c>
      <c r="CK22" s="82" t="n">
        <f aca="false">CK20-CK18</f>
        <v>0</v>
      </c>
      <c r="CL22" s="82" t="n">
        <f aca="false">CL20-CL18</f>
        <v>0</v>
      </c>
      <c r="CM22" s="82" t="n">
        <f aca="false">CM20-CM18</f>
        <v>0</v>
      </c>
      <c r="CN22" s="82" t="n">
        <f aca="false">CN20-CN18</f>
        <v>0</v>
      </c>
      <c r="CO22" s="82" t="n">
        <f aca="false">CO20-CO18</f>
        <v>0</v>
      </c>
      <c r="CP22" s="82" t="n">
        <f aca="false">CP20-CP18</f>
        <v>0</v>
      </c>
      <c r="CQ22" s="82" t="n">
        <f aca="false">CQ20-CQ18</f>
        <v>0</v>
      </c>
      <c r="CR22" s="82" t="n">
        <f aca="false">CR20-CR18</f>
        <v>0</v>
      </c>
      <c r="CS22" s="82" t="n">
        <f aca="false">CS20-CS18</f>
        <v>0</v>
      </c>
      <c r="CT22" s="82" t="n">
        <f aca="false">CT20-CT18</f>
        <v>0</v>
      </c>
      <c r="CU22" s="82" t="n">
        <f aca="false">CU20-CU18</f>
        <v>0</v>
      </c>
      <c r="CV22" s="82" t="n">
        <f aca="false">CV20-CV18</f>
        <v>0</v>
      </c>
      <c r="CW22" s="82" t="n">
        <f aca="false">CW20-CW18</f>
        <v>0</v>
      </c>
      <c r="CX22" s="82" t="n">
        <f aca="false">CX20-CX18</f>
        <v>0</v>
      </c>
      <c r="CY22" s="82" t="n">
        <f aca="false">CY20-CY18</f>
        <v>0</v>
      </c>
      <c r="CZ22" s="82" t="n">
        <f aca="false">CZ20-CZ18</f>
        <v>0</v>
      </c>
      <c r="DA22" s="82" t="n">
        <f aca="false">DA20-DA18</f>
        <v>0</v>
      </c>
      <c r="DB22" s="82" t="n">
        <f aca="false">DB20-DB18</f>
        <v>0</v>
      </c>
    </row>
    <row r="24" customFormat="false" ht="104.2" hidden="false" customHeight="false" outlineLevel="0" collapsed="false">
      <c r="E24" s="69" t="s">
        <v>634</v>
      </c>
      <c r="H24" s="70" t="s">
        <v>635</v>
      </c>
      <c r="AA24" s="84" t="n">
        <v>0</v>
      </c>
      <c r="AB24" s="84" t="n">
        <v>0</v>
      </c>
      <c r="AC24" s="84" t="n">
        <v>0</v>
      </c>
      <c r="AD24" s="84" t="n">
        <v>0</v>
      </c>
      <c r="AE24" s="84" t="n">
        <v>42.253</v>
      </c>
      <c r="AF24" s="84" t="n">
        <v>72.816</v>
      </c>
      <c r="AG24" s="84" t="n">
        <v>104.348</v>
      </c>
      <c r="AH24" s="84" t="n">
        <v>89.633</v>
      </c>
      <c r="AI24" s="84" t="n">
        <v>149.056</v>
      </c>
      <c r="AJ24" s="84" t="n">
        <v>118.374</v>
      </c>
      <c r="AK24" s="84" t="n">
        <v>67.574</v>
      </c>
      <c r="AL24" s="84" t="n">
        <v>111.744</v>
      </c>
      <c r="AM24" s="84" t="n">
        <v>111.476</v>
      </c>
      <c r="AN24" s="84" t="n">
        <v>91.271</v>
      </c>
      <c r="AO24" s="84" t="n">
        <v>123.199</v>
      </c>
      <c r="AP24" s="84" t="n">
        <v>110.238</v>
      </c>
      <c r="AQ24" s="84" t="n">
        <v>56.632</v>
      </c>
      <c r="AR24" s="84" t="n">
        <v>50.9</v>
      </c>
      <c r="AS24" s="84" t="n">
        <v>42.43</v>
      </c>
      <c r="AT24" s="84" t="n">
        <v>44.358</v>
      </c>
      <c r="AU24" s="84" t="n">
        <v>117.225</v>
      </c>
      <c r="AV24" s="84" t="n">
        <v>35.157</v>
      </c>
      <c r="AW24" s="84" t="n">
        <v>79.476</v>
      </c>
      <c r="AX24" s="84" t="n">
        <v>88.966</v>
      </c>
      <c r="AY24" s="84" t="n">
        <v>40.564</v>
      </c>
      <c r="AZ24" s="84" t="n">
        <v>62.031</v>
      </c>
      <c r="BA24" s="84" t="n">
        <v>69.86</v>
      </c>
      <c r="BB24" s="84" t="n">
        <v>43.479</v>
      </c>
      <c r="BC24" s="84" t="n">
        <v>94.068</v>
      </c>
      <c r="BD24" s="84" t="n">
        <v>34.013</v>
      </c>
      <c r="BE24" s="84" t="n">
        <v>29.928</v>
      </c>
      <c r="BF24" s="84" t="n">
        <v>31.803</v>
      </c>
      <c r="BG24" s="84" t="n">
        <v>21.601</v>
      </c>
      <c r="BH24" s="84" t="n">
        <v>40.393</v>
      </c>
      <c r="BI24" s="84" t="n">
        <v>26.609</v>
      </c>
      <c r="BJ24" s="84" t="n">
        <v>21.311</v>
      </c>
      <c r="BK24" s="84" t="n">
        <v>41.879</v>
      </c>
      <c r="BL24" s="84" t="n">
        <v>17.748</v>
      </c>
      <c r="BM24" s="84" t="n">
        <v>12.686</v>
      </c>
      <c r="BN24" s="84" t="n">
        <v>11.998</v>
      </c>
      <c r="BO24" s="84" t="n">
        <v>26.349</v>
      </c>
      <c r="BP24" s="84" t="n">
        <v>10.354</v>
      </c>
      <c r="BQ24" s="84" t="n">
        <v>9.912</v>
      </c>
      <c r="BR24" s="84" t="n">
        <v>11.33</v>
      </c>
      <c r="BS24" s="84" t="n">
        <v>37.334</v>
      </c>
      <c r="BT24" s="84" t="n">
        <v>58.986</v>
      </c>
      <c r="BU24" s="84" t="n">
        <v>7.394</v>
      </c>
      <c r="BV24" s="84" t="n">
        <v>14.448</v>
      </c>
      <c r="BW24" s="84" t="n">
        <v>9.298</v>
      </c>
      <c r="BX24" s="84" t="n">
        <v>7.189</v>
      </c>
      <c r="BY24" s="84" t="n">
        <v>24.435</v>
      </c>
      <c r="BZ24" s="84" t="n">
        <v>9.278</v>
      </c>
      <c r="CA24" s="84" t="n">
        <v>6.744</v>
      </c>
      <c r="CB24" s="84" t="n">
        <v>20.656</v>
      </c>
      <c r="CC24" s="84" t="n">
        <v>0</v>
      </c>
      <c r="CD24" s="84" t="n">
        <v>0</v>
      </c>
      <c r="CE24" s="84" t="n">
        <v>0</v>
      </c>
      <c r="CF24" s="84" t="n">
        <v>0</v>
      </c>
      <c r="CG24" s="84" t="n">
        <v>0</v>
      </c>
      <c r="CH24" s="84" t="n">
        <v>0</v>
      </c>
      <c r="CI24" s="84" t="n">
        <v>0</v>
      </c>
      <c r="CJ24" s="84" t="n">
        <v>0</v>
      </c>
      <c r="CK24" s="84" t="n">
        <v>0</v>
      </c>
      <c r="CL24" s="84" t="n">
        <v>0</v>
      </c>
      <c r="CM24" s="84" t="n">
        <v>0</v>
      </c>
      <c r="CN24" s="84" t="n">
        <v>0</v>
      </c>
      <c r="CO24" s="84" t="n">
        <v>0</v>
      </c>
      <c r="CP24" s="84" t="n">
        <v>0</v>
      </c>
      <c r="CQ24" s="84" t="n">
        <v>0</v>
      </c>
      <c r="CR24" s="84" t="n">
        <v>0</v>
      </c>
      <c r="CS24" s="84" t="n">
        <v>0</v>
      </c>
      <c r="CT24" s="84" t="n">
        <v>0</v>
      </c>
      <c r="CU24" s="84" t="n">
        <v>0</v>
      </c>
      <c r="CV24" s="84" t="n">
        <v>0</v>
      </c>
      <c r="CW24" s="84" t="n">
        <v>0</v>
      </c>
      <c r="CX24" s="84" t="n">
        <v>0</v>
      </c>
      <c r="CY24" s="84" t="n">
        <v>0</v>
      </c>
      <c r="CZ24" s="84" t="n">
        <v>0</v>
      </c>
      <c r="DA24" s="84" t="n">
        <v>0</v>
      </c>
      <c r="DB24" s="84" t="n">
        <v>0</v>
      </c>
    </row>
    <row r="26" customFormat="false" ht="46.95" hidden="false" customHeight="false" outlineLevel="0" collapsed="false">
      <c r="E26" s="69" t="s">
        <v>636</v>
      </c>
      <c r="H26" s="70" t="s">
        <v>637</v>
      </c>
      <c r="AA26" s="82" t="n">
        <f aca="false">AA24+AA18</f>
        <v>0</v>
      </c>
      <c r="AB26" s="82" t="n">
        <f aca="false">AB24+AB18</f>
        <v>0</v>
      </c>
      <c r="AC26" s="82" t="n">
        <f aca="false">AC24+AC18</f>
        <v>0</v>
      </c>
      <c r="AD26" s="82" t="n">
        <f aca="false">AD24+AD18</f>
        <v>0</v>
      </c>
      <c r="AE26" s="82" t="n">
        <f aca="false">AE24+AE18</f>
        <v>52.69399</v>
      </c>
      <c r="AF26" s="82" t="n">
        <f aca="false">AF24+AF18</f>
        <v>85.8255</v>
      </c>
      <c r="AG26" s="82" t="n">
        <f aca="false">AG24+AG18</f>
        <v>117.37451</v>
      </c>
      <c r="AH26" s="82" t="n">
        <f aca="false">AH24+AH18</f>
        <v>102.6425</v>
      </c>
      <c r="AI26" s="82" t="n">
        <f aca="false">AI24+AI18</f>
        <v>162.0655</v>
      </c>
      <c r="AJ26" s="82" t="n">
        <f aca="false">AJ24+AJ18</f>
        <v>131.3835</v>
      </c>
      <c r="AK26" s="82" t="n">
        <f aca="false">AK24+AK18</f>
        <v>80.60051</v>
      </c>
      <c r="AL26" s="82" t="n">
        <f aca="false">AL24+AL18</f>
        <v>124.7535</v>
      </c>
      <c r="AM26" s="82" t="n">
        <f aca="false">AM24+AM18</f>
        <v>124.4855</v>
      </c>
      <c r="AN26" s="82" t="n">
        <f aca="false">AN24+AN18</f>
        <v>104.2805</v>
      </c>
      <c r="AO26" s="82" t="n">
        <f aca="false">AO24+AO18</f>
        <v>136.22551</v>
      </c>
      <c r="AP26" s="82" t="n">
        <f aca="false">AP24+AP18</f>
        <v>123.2475</v>
      </c>
      <c r="AQ26" s="82" t="n">
        <f aca="false">AQ24+AQ18</f>
        <v>69.6415</v>
      </c>
      <c r="AR26" s="82" t="n">
        <f aca="false">AR24+AR18</f>
        <v>63.9095</v>
      </c>
      <c r="AS26" s="82" t="n">
        <f aca="false">AS24+AS18</f>
        <v>55.45651</v>
      </c>
      <c r="AT26" s="82" t="n">
        <f aca="false">AT24+AT18</f>
        <v>57.3675</v>
      </c>
      <c r="AU26" s="82" t="n">
        <f aca="false">AU24+AU18</f>
        <v>130.2345</v>
      </c>
      <c r="AV26" s="82" t="n">
        <f aca="false">AV24+AV18</f>
        <v>48.1665</v>
      </c>
      <c r="AW26" s="82" t="n">
        <f aca="false">AW24+AW18</f>
        <v>92.50251</v>
      </c>
      <c r="AX26" s="82" t="n">
        <f aca="false">AX24+AX18</f>
        <v>101.9755</v>
      </c>
      <c r="AY26" s="82" t="n">
        <f aca="false">AY24+AY18</f>
        <v>53.5735</v>
      </c>
      <c r="AZ26" s="82" t="n">
        <f aca="false">AZ24+AZ18</f>
        <v>75.0405</v>
      </c>
      <c r="BA26" s="82" t="n">
        <f aca="false">BA24+BA18</f>
        <v>82.88651</v>
      </c>
      <c r="BB26" s="82" t="n">
        <f aca="false">BB24+BB18</f>
        <v>56.4885</v>
      </c>
      <c r="BC26" s="82" t="n">
        <f aca="false">BC24+BC18</f>
        <v>107.0775</v>
      </c>
      <c r="BD26" s="82" t="n">
        <f aca="false">BD24+BD18</f>
        <v>47.0225</v>
      </c>
      <c r="BE26" s="82" t="n">
        <f aca="false">BE24+BE18</f>
        <v>42.95451</v>
      </c>
      <c r="BF26" s="82" t="n">
        <f aca="false">BF24+BF18</f>
        <v>44.8125</v>
      </c>
      <c r="BG26" s="82" t="n">
        <f aca="false">BG24+BG18</f>
        <v>34.6105</v>
      </c>
      <c r="BH26" s="82" t="n">
        <f aca="false">BH24+BH18</f>
        <v>53.4025</v>
      </c>
      <c r="BI26" s="82" t="n">
        <f aca="false">BI24+BI18</f>
        <v>39.63551</v>
      </c>
      <c r="BJ26" s="82" t="n">
        <f aca="false">BJ24+BJ18</f>
        <v>34.3205</v>
      </c>
      <c r="BK26" s="82" t="n">
        <f aca="false">BK24+BK18</f>
        <v>54.8885</v>
      </c>
      <c r="BL26" s="82" t="n">
        <f aca="false">BL24+BL18</f>
        <v>30.7575</v>
      </c>
      <c r="BM26" s="82" t="n">
        <f aca="false">BM24+BM18</f>
        <v>25.71251</v>
      </c>
      <c r="BN26" s="82" t="n">
        <f aca="false">BN24+BN18</f>
        <v>25.0075</v>
      </c>
      <c r="BO26" s="82" t="n">
        <f aca="false">BO24+BO18</f>
        <v>39.3585</v>
      </c>
      <c r="BP26" s="82" t="n">
        <f aca="false">BP24+BP18</f>
        <v>23.3635</v>
      </c>
      <c r="BQ26" s="82" t="n">
        <f aca="false">BQ24+BQ18</f>
        <v>22.93851</v>
      </c>
      <c r="BR26" s="82" t="n">
        <f aca="false">BR24+BR18</f>
        <v>24.3395</v>
      </c>
      <c r="BS26" s="82" t="n">
        <f aca="false">BS24+BS18</f>
        <v>50.3435</v>
      </c>
      <c r="BT26" s="82" t="n">
        <f aca="false">BT24+BT18</f>
        <v>71.9955</v>
      </c>
      <c r="BU26" s="82" t="n">
        <f aca="false">BU24+BU18</f>
        <v>20.42051</v>
      </c>
      <c r="BV26" s="82" t="n">
        <f aca="false">BV24+BV18</f>
        <v>27.4575</v>
      </c>
      <c r="BW26" s="82" t="n">
        <f aca="false">BW24+BW18</f>
        <v>22.3075</v>
      </c>
      <c r="BX26" s="82" t="n">
        <f aca="false">BX24+BX18</f>
        <v>20.1985</v>
      </c>
      <c r="BY26" s="82" t="n">
        <f aca="false">BY24+BY18</f>
        <v>37.46151</v>
      </c>
      <c r="BZ26" s="82" t="n">
        <f aca="false">BZ24+BZ18</f>
        <v>22.2875</v>
      </c>
      <c r="CA26" s="82" t="n">
        <f aca="false">CA24+CA18</f>
        <v>19.7535</v>
      </c>
      <c r="CB26" s="82" t="n">
        <f aca="false">CB24+CB18</f>
        <v>33.6655</v>
      </c>
      <c r="CC26" s="82" t="n">
        <f aca="false">CC24+CC18</f>
        <v>1.25141625</v>
      </c>
      <c r="CD26" s="82" t="n">
        <f aca="false">CD24+CD18</f>
        <v>0</v>
      </c>
      <c r="CE26" s="82" t="n">
        <f aca="false">CE24+CE18</f>
        <v>0</v>
      </c>
      <c r="CF26" s="82" t="n">
        <f aca="false">CF24+CF18</f>
        <v>0</v>
      </c>
      <c r="CG26" s="82" t="n">
        <f aca="false">CG24+CG18</f>
        <v>0</v>
      </c>
      <c r="CH26" s="82" t="n">
        <f aca="false">CH24+CH18</f>
        <v>0</v>
      </c>
      <c r="CI26" s="82" t="n">
        <f aca="false">CI24+CI18</f>
        <v>0</v>
      </c>
      <c r="CJ26" s="82" t="n">
        <f aca="false">CJ24+CJ18</f>
        <v>0</v>
      </c>
      <c r="CK26" s="82" t="n">
        <f aca="false">CK24+CK18</f>
        <v>0</v>
      </c>
      <c r="CL26" s="82" t="n">
        <f aca="false">CL24+CL18</f>
        <v>0</v>
      </c>
      <c r="CM26" s="82" t="n">
        <f aca="false">CM24+CM18</f>
        <v>0</v>
      </c>
      <c r="CN26" s="82" t="n">
        <f aca="false">CN24+CN18</f>
        <v>0</v>
      </c>
      <c r="CO26" s="82" t="n">
        <f aca="false">CO24+CO18</f>
        <v>0</v>
      </c>
      <c r="CP26" s="82" t="n">
        <f aca="false">CP24+CP18</f>
        <v>0</v>
      </c>
      <c r="CQ26" s="82" t="n">
        <f aca="false">CQ24+CQ18</f>
        <v>0</v>
      </c>
      <c r="CR26" s="82" t="n">
        <f aca="false">CR24+CR18</f>
        <v>0</v>
      </c>
      <c r="CS26" s="82" t="n">
        <f aca="false">CS24+CS18</f>
        <v>0</v>
      </c>
      <c r="CT26" s="82" t="n">
        <f aca="false">CT24+CT18</f>
        <v>0</v>
      </c>
      <c r="CU26" s="82" t="n">
        <f aca="false">CU24+CU18</f>
        <v>0</v>
      </c>
      <c r="CV26" s="82" t="n">
        <f aca="false">CV24+CV18</f>
        <v>0</v>
      </c>
      <c r="CW26" s="82" t="n">
        <f aca="false">CW24+CW18</f>
        <v>0</v>
      </c>
      <c r="CX26" s="82" t="n">
        <f aca="false">CX24+CX18</f>
        <v>0</v>
      </c>
      <c r="CY26" s="82" t="n">
        <f aca="false">CY24+CY18</f>
        <v>0</v>
      </c>
      <c r="CZ26" s="82" t="n">
        <f aca="false">CZ24+CZ18</f>
        <v>0</v>
      </c>
      <c r="DA26" s="82" t="n">
        <f aca="false">DA24+DA18</f>
        <v>0</v>
      </c>
      <c r="DB26" s="82" t="n">
        <f aca="false">DB24+DB18</f>
        <v>0</v>
      </c>
    </row>
    <row r="28" customFormat="false" ht="24.05" hidden="false" customHeight="false" outlineLevel="0" collapsed="false">
      <c r="E28" s="69" t="s">
        <v>638</v>
      </c>
      <c r="H28" s="70" t="s">
        <v>639</v>
      </c>
      <c r="AA28" s="82" t="n">
        <f aca="false">IF($F$14="Report basis",AA20,AA26)</f>
        <v>0</v>
      </c>
      <c r="AB28" s="82" t="n">
        <f aca="false">IF($F$14="Report basis",AB20,AB26)</f>
        <v>0</v>
      </c>
      <c r="AC28" s="82" t="n">
        <f aca="false">IF($F$14="Report basis",AC20,AC26)</f>
        <v>0</v>
      </c>
      <c r="AD28" s="82" t="n">
        <f aca="false">IF($F$14="Report basis",AD20,AD26)</f>
        <v>0</v>
      </c>
      <c r="AE28" s="82" t="n">
        <f aca="false">IF($F$14="Report basis",AE20,AE26)</f>
        <v>48.6</v>
      </c>
      <c r="AF28" s="82" t="n">
        <f aca="false">IF($F$14="Report basis",AF20,AF26)</f>
        <v>79.8</v>
      </c>
      <c r="AG28" s="82" t="n">
        <f aca="false">IF($F$14="Report basis",AG20,AG26)</f>
        <v>108.3</v>
      </c>
      <c r="AH28" s="82" t="n">
        <f aca="false">IF($F$14="Report basis",AH20,AH26)</f>
        <v>96</v>
      </c>
      <c r="AI28" s="82" t="n">
        <f aca="false">IF($F$14="Report basis",AI20,AI26)</f>
        <v>154.5</v>
      </c>
      <c r="AJ28" s="82" t="n">
        <f aca="false">IF($F$14="Report basis",AJ20,AJ26)</f>
        <v>121.8</v>
      </c>
      <c r="AK28" s="82" t="n">
        <f aca="false">IF($F$14="Report basis",AK20,AK26)</f>
        <v>77</v>
      </c>
      <c r="AL28" s="82" t="n">
        <f aca="false">IF($F$14="Report basis",AL20,AL26)</f>
        <v>115.5</v>
      </c>
      <c r="AM28" s="82" t="n">
        <f aca="false">IF($F$14="Report basis",AM20,AM26)</f>
        <v>119.9</v>
      </c>
      <c r="AN28" s="82" t="n">
        <f aca="false">IF($F$14="Report basis",AN20,AN26)</f>
        <v>97.1</v>
      </c>
      <c r="AO28" s="82" t="n">
        <f aca="false">IF($F$14="Report basis",AO20,AO26)</f>
        <v>128.3</v>
      </c>
      <c r="AP28" s="82" t="n">
        <f aca="false">IF($F$14="Report basis",AP20,AP26)</f>
        <v>116.4</v>
      </c>
      <c r="AQ28" s="82" t="n">
        <f aca="false">IF($F$14="Report basis",AQ20,AQ26)</f>
        <v>65.8</v>
      </c>
      <c r="AR28" s="82" t="n">
        <f aca="false">IF($F$14="Report basis",AR20,AR26)</f>
        <v>59.7</v>
      </c>
      <c r="AS28" s="82" t="n">
        <f aca="false">IF($F$14="Report basis",AS20,AS26)</f>
        <v>53</v>
      </c>
      <c r="AT28" s="82" t="n">
        <f aca="false">IF($F$14="Report basis",AT20,AT26)</f>
        <v>53.7</v>
      </c>
      <c r="AU28" s="82" t="n">
        <f aca="false">IF($F$14="Report basis",AU20,AU26)</f>
        <v>127.3</v>
      </c>
      <c r="AV28" s="82" t="n">
        <f aca="false">IF($F$14="Report basis",AV20,AV26)</f>
        <v>45.9</v>
      </c>
      <c r="AW28" s="82" t="n">
        <f aca="false">IF($F$14="Report basis",AW20,AW26)</f>
        <v>90.6</v>
      </c>
      <c r="AX28" s="82" t="n">
        <f aca="false">IF($F$14="Report basis",AX20,AX26)</f>
        <v>99</v>
      </c>
      <c r="AY28" s="82" t="n">
        <f aca="false">IF($F$14="Report basis",AY20,AY26)</f>
        <v>51.6</v>
      </c>
      <c r="AZ28" s="82" t="n">
        <f aca="false">IF($F$14="Report basis",AZ20,AZ26)</f>
        <v>73.2</v>
      </c>
      <c r="BA28" s="82" t="n">
        <f aca="false">IF($F$14="Report basis",BA20,BA26)</f>
        <v>80.4</v>
      </c>
      <c r="BB28" s="82" t="n">
        <f aca="false">IF($F$14="Report basis",BB20,BB26)</f>
        <v>53.8</v>
      </c>
      <c r="BC28" s="82" t="n">
        <f aca="false">IF($F$14="Report basis",BC20,BC26)</f>
        <v>104.6</v>
      </c>
      <c r="BD28" s="82" t="n">
        <f aca="false">IF($F$14="Report basis",BD20,BD26)</f>
        <v>44.8</v>
      </c>
      <c r="BE28" s="82" t="n">
        <f aca="false">IF($F$14="Report basis",BE20,BE26)</f>
        <v>41</v>
      </c>
      <c r="BF28" s="82" t="n">
        <f aca="false">IF($F$14="Report basis",BF20,BF26)</f>
        <v>42.1</v>
      </c>
      <c r="BG28" s="82" t="n">
        <f aca="false">IF($F$14="Report basis",BG20,BG26)</f>
        <v>32.8</v>
      </c>
      <c r="BH28" s="82" t="n">
        <f aca="false">IF($F$14="Report basis",BH20,BH26)</f>
        <v>49.8</v>
      </c>
      <c r="BI28" s="82" t="n">
        <f aca="false">IF($F$14="Report basis",BI20,BI26)</f>
        <v>38.1</v>
      </c>
      <c r="BJ28" s="82" t="n">
        <f aca="false">IF($F$14="Report basis",BJ20,BJ26)</f>
        <v>32.6</v>
      </c>
      <c r="BK28" s="82" t="n">
        <f aca="false">IF($F$14="Report basis",BK20,BK26)</f>
        <v>51.5</v>
      </c>
      <c r="BL28" s="82" t="n">
        <f aca="false">IF($F$14="Report basis",BL20,BL26)</f>
        <v>29.2</v>
      </c>
      <c r="BM28" s="82" t="n">
        <f aca="false">IF($F$14="Report basis",BM20,BM26)</f>
        <v>24.5</v>
      </c>
      <c r="BN28" s="82" t="n">
        <f aca="false">IF($F$14="Report basis",BN20,BN26)</f>
        <v>23.9</v>
      </c>
      <c r="BO28" s="82" t="n">
        <f aca="false">IF($F$14="Report basis",BO20,BO26)</f>
        <v>36.8</v>
      </c>
      <c r="BP28" s="82" t="n">
        <f aca="false">IF($F$14="Report basis",BP20,BP26)</f>
        <v>22.5</v>
      </c>
      <c r="BQ28" s="82" t="n">
        <f aca="false">IF($F$14="Report basis",BQ20,BQ26)</f>
        <v>22.4</v>
      </c>
      <c r="BR28" s="82" t="n">
        <f aca="false">IF($F$14="Report basis",BR20,BR26)</f>
        <v>23.4</v>
      </c>
      <c r="BS28" s="82" t="n">
        <f aca="false">IF($F$14="Report basis",BS20,BS26)</f>
        <v>49.7</v>
      </c>
      <c r="BT28" s="82" t="n">
        <f aca="false">IF($F$14="Report basis",BT20,BT26)</f>
        <v>71.1</v>
      </c>
      <c r="BU28" s="82" t="n">
        <f aca="false">IF($F$14="Report basis",BU20,BU26)</f>
        <v>20</v>
      </c>
      <c r="BV28" s="82" t="n">
        <f aca="false">IF($F$14="Report basis",BV20,BV26)</f>
        <v>26.1</v>
      </c>
      <c r="BW28" s="82" t="n">
        <f aca="false">IF($F$14="Report basis",BW20,BW26)</f>
        <v>21.4</v>
      </c>
      <c r="BX28" s="82" t="n">
        <f aca="false">IF($F$14="Report basis",BX20,BX26)</f>
        <v>19.5</v>
      </c>
      <c r="BY28" s="82" t="n">
        <f aca="false">IF($F$14="Report basis",BY20,BY26)</f>
        <v>35.1</v>
      </c>
      <c r="BZ28" s="82" t="n">
        <f aca="false">IF($F$14="Report basis",BZ20,BZ26)</f>
        <v>21.4</v>
      </c>
      <c r="CA28" s="82" t="n">
        <f aca="false">IF($F$14="Report basis",CA20,CA26)</f>
        <v>19.1</v>
      </c>
      <c r="CB28" s="82" t="n">
        <f aca="false">IF($F$14="Report basis",CB20,CB26)</f>
        <v>31.7</v>
      </c>
      <c r="CC28" s="82" t="n">
        <f aca="false">IF($F$14="Report basis",CC20,CC26)</f>
        <v>1.6</v>
      </c>
      <c r="CD28" s="82" t="n">
        <f aca="false">IF($F$14="Report basis",CD20,CD26)</f>
        <v>0</v>
      </c>
      <c r="CE28" s="82" t="n">
        <f aca="false">IF($F$14="Report basis",CE20,CE26)</f>
        <v>0</v>
      </c>
      <c r="CF28" s="82" t="n">
        <f aca="false">IF($F$14="Report basis",CF20,CF26)</f>
        <v>0</v>
      </c>
      <c r="CG28" s="82" t="n">
        <f aca="false">IF($F$14="Report basis",CG20,CG26)</f>
        <v>0</v>
      </c>
      <c r="CH28" s="82" t="n">
        <f aca="false">IF($F$14="Report basis",CH20,CH26)</f>
        <v>0</v>
      </c>
      <c r="CI28" s="82" t="n">
        <f aca="false">IF($F$14="Report basis",CI20,CI26)</f>
        <v>0</v>
      </c>
      <c r="CJ28" s="82" t="n">
        <f aca="false">IF($F$14="Report basis",CJ20,CJ26)</f>
        <v>0</v>
      </c>
      <c r="CK28" s="82" t="n">
        <f aca="false">IF($F$14="Report basis",CK20,CK26)</f>
        <v>0</v>
      </c>
      <c r="CL28" s="82" t="n">
        <f aca="false">IF($F$14="Report basis",CL20,CL26)</f>
        <v>0</v>
      </c>
      <c r="CM28" s="82" t="n">
        <f aca="false">IF($F$14="Report basis",CM20,CM26)</f>
        <v>0</v>
      </c>
      <c r="CN28" s="82" t="n">
        <f aca="false">IF($F$14="Report basis",CN20,CN26)</f>
        <v>0</v>
      </c>
      <c r="CO28" s="82" t="n">
        <f aca="false">IF($F$14="Report basis",CO20,CO26)</f>
        <v>0</v>
      </c>
      <c r="CP28" s="82" t="n">
        <f aca="false">IF($F$14="Report basis",CP20,CP26)</f>
        <v>0</v>
      </c>
      <c r="CQ28" s="82" t="n">
        <f aca="false">IF($F$14="Report basis",CQ20,CQ26)</f>
        <v>0</v>
      </c>
      <c r="CR28" s="82" t="n">
        <f aca="false">IF($F$14="Report basis",CR20,CR26)</f>
        <v>0</v>
      </c>
      <c r="CS28" s="82" t="n">
        <f aca="false">IF($F$14="Report basis",CS20,CS26)</f>
        <v>0</v>
      </c>
      <c r="CT28" s="82" t="n">
        <f aca="false">IF($F$14="Report basis",CT20,CT26)</f>
        <v>0</v>
      </c>
      <c r="CU28" s="82" t="n">
        <f aca="false">IF($F$14="Report basis",CU20,CU26)</f>
        <v>0</v>
      </c>
      <c r="CV28" s="82" t="n">
        <f aca="false">IF($F$14="Report basis",CV20,CV26)</f>
        <v>0</v>
      </c>
      <c r="CW28" s="82" t="n">
        <f aca="false">IF($F$14="Report basis",CW20,CW26)</f>
        <v>0</v>
      </c>
      <c r="CX28" s="82" t="n">
        <f aca="false">IF($F$14="Report basis",CX20,CX26)</f>
        <v>0</v>
      </c>
      <c r="CY28" s="82" t="n">
        <f aca="false">IF($F$14="Report basis",CY20,CY26)</f>
        <v>0</v>
      </c>
      <c r="CZ28" s="82" t="n">
        <f aca="false">IF($F$14="Report basis",CZ20,CZ26)</f>
        <v>0</v>
      </c>
      <c r="DA28" s="82" t="n">
        <f aca="false">IF($F$14="Report basis",DA20,DA26)</f>
        <v>0</v>
      </c>
      <c r="DB28" s="82" t="n">
        <f aca="false">IF($F$14="Report basis",DB20,DB26)</f>
        <v>0</v>
      </c>
    </row>
  </sheetData>
  <dataValidations count="2">
    <dataValidation allowBlank="false" errorStyle="stop" operator="between" showDropDown="false" showErrorMessage="false" showInputMessage="false" sqref="F13" type="list">
      <formula1>List_Module</formula1>
      <formula2>0</formula2>
    </dataValidation>
    <dataValidation allowBlank="false" errorStyle="stop" operator="between" showDropDown="false" showErrorMessage="false" showInputMessage="false" sqref="F14" type="list">
      <formula1>"Report basis,First-principles build-up"</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6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1" activeCellId="0" sqref="A1"/>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Notional Depreciation</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640</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641</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641</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35.5" hidden="false" customHeight="false" outlineLevel="0" collapsed="false">
      <c r="E13" s="69" t="s">
        <v>642</v>
      </c>
      <c r="F13" s="16" t="s">
        <v>508</v>
      </c>
      <c r="H13" s="70" t="s">
        <v>643</v>
      </c>
    </row>
    <row r="14" customFormat="false" ht="58.4" hidden="false" customHeight="false" outlineLevel="0" collapsed="false">
      <c r="E14" s="69" t="s">
        <v>644</v>
      </c>
      <c r="F14" s="16" t="s">
        <v>645</v>
      </c>
      <c r="H14" s="70" t="s">
        <v>646</v>
      </c>
    </row>
    <row r="16" customFormat="false" ht="14.25" hidden="false" customHeight="false" outlineLevel="0" collapsed="false">
      <c r="E16" s="69" t="s">
        <v>647</v>
      </c>
      <c r="AA16" s="82" t="n">
        <f aca="false">'Cash Flow - Base'!AA27+'Cash Flow - Base'!AA291</f>
        <v>611.6</v>
      </c>
      <c r="AB16" s="82" t="n">
        <f aca="false">'Cash Flow - Base'!AB27+'Cash Flow - Base'!AB291</f>
        <v>937.5</v>
      </c>
      <c r="AC16" s="82" t="n">
        <f aca="false">'Cash Flow - Base'!AC27+'Cash Flow - Base'!AC291</f>
        <v>1202.4</v>
      </c>
      <c r="AD16" s="82" t="n">
        <f aca="false">'Cash Flow - Base'!AD27+'Cash Flow - Base'!AD291</f>
        <v>1113.0999</v>
      </c>
      <c r="AE16" s="82" t="n">
        <f aca="false">'Cash Flow - Base'!AE27+'Cash Flow - Base'!AE291</f>
        <v>529.6</v>
      </c>
      <c r="AF16" s="82" t="n">
        <f aca="false">'Cash Flow - Base'!AF27+'Cash Flow - Base'!AF291</f>
        <v>203.4</v>
      </c>
      <c r="AG16" s="82" t="n">
        <f aca="false">'Cash Flow - Base'!AG27+'Cash Flow - Base'!AG291</f>
        <v>256.6</v>
      </c>
      <c r="AH16" s="82" t="n">
        <f aca="false">'Cash Flow - Base'!AH27+'Cash Flow - Base'!AH291</f>
        <v>255.3</v>
      </c>
      <c r="AI16" s="82" t="n">
        <f aca="false">'Cash Flow - Base'!AI27+'Cash Flow - Base'!AI291</f>
        <v>277.4</v>
      </c>
      <c r="AJ16" s="82" t="n">
        <f aca="false">'Cash Flow - Base'!AJ27+'Cash Flow - Base'!AJ291</f>
        <v>272.7</v>
      </c>
      <c r="AK16" s="82" t="n">
        <f aca="false">'Cash Flow - Base'!AK27+'Cash Flow - Base'!AK291</f>
        <v>184.4</v>
      </c>
      <c r="AL16" s="82" t="n">
        <f aca="false">'Cash Flow - Base'!AL27+'Cash Flow - Base'!AL291</f>
        <v>161</v>
      </c>
      <c r="AM16" s="82" t="n">
        <f aca="false">'Cash Flow - Base'!AM27+'Cash Flow - Base'!AM291</f>
        <v>216.2</v>
      </c>
      <c r="AN16" s="82" t="n">
        <f aca="false">'Cash Flow - Base'!AN27+'Cash Flow - Base'!AN291</f>
        <v>203.4</v>
      </c>
      <c r="AO16" s="82" t="n">
        <f aca="false">'Cash Flow - Base'!AO27+'Cash Flow - Base'!AO291</f>
        <v>223.5</v>
      </c>
      <c r="AP16" s="82" t="n">
        <f aca="false">'Cash Flow - Base'!AP27+'Cash Flow - Base'!AP291</f>
        <v>161.8</v>
      </c>
      <c r="AQ16" s="82" t="n">
        <f aca="false">'Cash Flow - Base'!AQ27+'Cash Flow - Base'!AQ291</f>
        <v>65.8</v>
      </c>
      <c r="AR16" s="82" t="n">
        <f aca="false">'Cash Flow - Base'!AR27+'Cash Flow - Base'!AR291</f>
        <v>59.7</v>
      </c>
      <c r="AS16" s="82" t="n">
        <f aca="false">'Cash Flow - Base'!AS27+'Cash Flow - Base'!AS291</f>
        <v>53</v>
      </c>
      <c r="AT16" s="82" t="n">
        <f aca="false">'Cash Flow - Base'!AT27+'Cash Flow - Base'!AT291</f>
        <v>53.7</v>
      </c>
      <c r="AU16" s="82" t="n">
        <f aca="false">'Cash Flow - Base'!AU27+'Cash Flow - Base'!AU291</f>
        <v>127.3</v>
      </c>
      <c r="AV16" s="82" t="n">
        <f aca="false">'Cash Flow - Base'!AV27+'Cash Flow - Base'!AV291</f>
        <v>64.2</v>
      </c>
      <c r="AW16" s="82" t="n">
        <f aca="false">'Cash Flow - Base'!AW27+'Cash Flow - Base'!AW291</f>
        <v>90.6</v>
      </c>
      <c r="AX16" s="82" t="n">
        <f aca="false">'Cash Flow - Base'!AX27+'Cash Flow - Base'!AX291</f>
        <v>99</v>
      </c>
      <c r="AY16" s="82" t="n">
        <f aca="false">'Cash Flow - Base'!AY27+'Cash Flow - Base'!AY291</f>
        <v>51.6</v>
      </c>
      <c r="AZ16" s="82" t="n">
        <f aca="false">'Cash Flow - Base'!AZ27+'Cash Flow - Base'!AZ291</f>
        <v>73.2</v>
      </c>
      <c r="BA16" s="82" t="n">
        <f aca="false">'Cash Flow - Base'!BA27+'Cash Flow - Base'!BA291</f>
        <v>80.4</v>
      </c>
      <c r="BB16" s="82" t="n">
        <f aca="false">'Cash Flow - Base'!BB27+'Cash Flow - Base'!BB291</f>
        <v>53.8</v>
      </c>
      <c r="BC16" s="82" t="n">
        <f aca="false">'Cash Flow - Base'!BC27+'Cash Flow - Base'!BC291</f>
        <v>104.6</v>
      </c>
      <c r="BD16" s="82" t="n">
        <f aca="false">'Cash Flow - Base'!BD27+'Cash Flow - Base'!BD291</f>
        <v>44.8</v>
      </c>
      <c r="BE16" s="82" t="n">
        <f aca="false">'Cash Flow - Base'!BE27+'Cash Flow - Base'!BE291</f>
        <v>41</v>
      </c>
      <c r="BF16" s="82" t="n">
        <f aca="false">'Cash Flow - Base'!BF27+'Cash Flow - Base'!BF291</f>
        <v>42.1</v>
      </c>
      <c r="BG16" s="82" t="n">
        <f aca="false">'Cash Flow - Base'!BG27+'Cash Flow - Base'!BG291</f>
        <v>32.8</v>
      </c>
      <c r="BH16" s="82" t="n">
        <f aca="false">'Cash Flow - Base'!BH27+'Cash Flow - Base'!BH291</f>
        <v>49.8</v>
      </c>
      <c r="BI16" s="82" t="n">
        <f aca="false">'Cash Flow - Base'!BI27+'Cash Flow - Base'!BI291</f>
        <v>38.1</v>
      </c>
      <c r="BJ16" s="82" t="n">
        <f aca="false">'Cash Flow - Base'!BJ27+'Cash Flow - Base'!BJ291</f>
        <v>32.6</v>
      </c>
      <c r="BK16" s="82" t="n">
        <f aca="false">'Cash Flow - Base'!BK27+'Cash Flow - Base'!BK291</f>
        <v>51.5</v>
      </c>
      <c r="BL16" s="82" t="n">
        <f aca="false">'Cash Flow - Base'!BL27+'Cash Flow - Base'!BL291</f>
        <v>29.2</v>
      </c>
      <c r="BM16" s="82" t="n">
        <f aca="false">'Cash Flow - Base'!BM27+'Cash Flow - Base'!BM291</f>
        <v>24.5</v>
      </c>
      <c r="BN16" s="82" t="n">
        <f aca="false">'Cash Flow - Base'!BN27+'Cash Flow - Base'!BN291</f>
        <v>23.9</v>
      </c>
      <c r="BO16" s="82" t="n">
        <f aca="false">'Cash Flow - Base'!BO27+'Cash Flow - Base'!BO291</f>
        <v>36.8</v>
      </c>
      <c r="BP16" s="82" t="n">
        <f aca="false">'Cash Flow - Base'!BP27+'Cash Flow - Base'!BP291</f>
        <v>22.5</v>
      </c>
      <c r="BQ16" s="82" t="n">
        <f aca="false">'Cash Flow - Base'!BQ27+'Cash Flow - Base'!BQ291</f>
        <v>22.4</v>
      </c>
      <c r="BR16" s="82" t="n">
        <f aca="false">'Cash Flow - Base'!BR27+'Cash Flow - Base'!BR291</f>
        <v>23.4</v>
      </c>
      <c r="BS16" s="82" t="n">
        <f aca="false">'Cash Flow - Base'!BS27+'Cash Flow - Base'!BS291</f>
        <v>49.7</v>
      </c>
      <c r="BT16" s="82" t="n">
        <f aca="false">'Cash Flow - Base'!BT27+'Cash Flow - Base'!BT291</f>
        <v>71.1</v>
      </c>
      <c r="BU16" s="82" t="n">
        <f aca="false">'Cash Flow - Base'!BU27+'Cash Flow - Base'!BU291</f>
        <v>20</v>
      </c>
      <c r="BV16" s="82" t="n">
        <f aca="false">'Cash Flow - Base'!BV27+'Cash Flow - Base'!BV291</f>
        <v>26.1</v>
      </c>
      <c r="BW16" s="82" t="n">
        <f aca="false">'Cash Flow - Base'!BW27+'Cash Flow - Base'!BW291</f>
        <v>21.4</v>
      </c>
      <c r="BX16" s="82" t="n">
        <f aca="false">'Cash Flow - Base'!BX27+'Cash Flow - Base'!BX291</f>
        <v>19.5</v>
      </c>
      <c r="BY16" s="82" t="n">
        <f aca="false">'Cash Flow - Base'!BY27+'Cash Flow - Base'!BY291</f>
        <v>35.1</v>
      </c>
      <c r="BZ16" s="82" t="n">
        <f aca="false">'Cash Flow - Base'!BZ27+'Cash Flow - Base'!BZ291</f>
        <v>21.4</v>
      </c>
      <c r="CA16" s="82" t="n">
        <f aca="false">'Cash Flow - Base'!CA27+'Cash Flow - Base'!CA291</f>
        <v>19.1</v>
      </c>
      <c r="CB16" s="82" t="n">
        <f aca="false">'Cash Flow - Base'!CB27+'Cash Flow - Base'!CB291</f>
        <v>31.7</v>
      </c>
      <c r="CC16" s="82" t="n">
        <f aca="false">'Cash Flow - Base'!CC27+'Cash Flow - Base'!CC291</f>
        <v>73.3</v>
      </c>
      <c r="CD16" s="82" t="n">
        <f aca="false">'Cash Flow - Base'!CD27+'Cash Flow - Base'!CD291</f>
        <v>0</v>
      </c>
      <c r="CE16" s="82" t="n">
        <f aca="false">'Cash Flow - Base'!CE27+'Cash Flow - Base'!CE291</f>
        <v>0</v>
      </c>
      <c r="CF16" s="82" t="n">
        <f aca="false">'Cash Flow - Base'!CF27+'Cash Flow - Base'!CF291</f>
        <v>0</v>
      </c>
      <c r="CG16" s="82" t="n">
        <f aca="false">'Cash Flow - Base'!CG27+'Cash Flow - Base'!CG291</f>
        <v>0</v>
      </c>
      <c r="CH16" s="82" t="n">
        <f aca="false">'Cash Flow - Base'!CH27+'Cash Flow - Base'!CH291</f>
        <v>0</v>
      </c>
      <c r="CI16" s="82" t="n">
        <f aca="false">'Cash Flow - Base'!CI27+'Cash Flow - Base'!CI291</f>
        <v>0</v>
      </c>
      <c r="CJ16" s="82" t="n">
        <f aca="false">'Cash Flow - Base'!CJ27+'Cash Flow - Base'!CJ291</f>
        <v>0</v>
      </c>
      <c r="CK16" s="82" t="n">
        <f aca="false">'Cash Flow - Base'!CK27+'Cash Flow - Base'!CK291</f>
        <v>0</v>
      </c>
      <c r="CL16" s="82" t="n">
        <f aca="false">'Cash Flow - Base'!CL27+'Cash Flow - Base'!CL291</f>
        <v>0</v>
      </c>
      <c r="CM16" s="82" t="n">
        <f aca="false">'Cash Flow - Base'!CM27+'Cash Flow - Base'!CM291</f>
        <v>0</v>
      </c>
      <c r="CN16" s="82" t="n">
        <f aca="false">'Cash Flow - Base'!CN27+'Cash Flow - Base'!CN291</f>
        <v>0</v>
      </c>
      <c r="CO16" s="82" t="n">
        <f aca="false">'Cash Flow - Base'!CO27+'Cash Flow - Base'!CO291</f>
        <v>0</v>
      </c>
      <c r="CP16" s="82" t="n">
        <f aca="false">'Cash Flow - Base'!CP27+'Cash Flow - Base'!CP291</f>
        <v>0</v>
      </c>
      <c r="CQ16" s="82" t="n">
        <f aca="false">'Cash Flow - Base'!CQ27+'Cash Flow - Base'!CQ291</f>
        <v>0</v>
      </c>
      <c r="CR16" s="82" t="n">
        <f aca="false">'Cash Flow - Base'!CR27+'Cash Flow - Base'!CR291</f>
        <v>0</v>
      </c>
      <c r="CS16" s="82" t="n">
        <f aca="false">'Cash Flow - Base'!CS27+'Cash Flow - Base'!CS291</f>
        <v>0</v>
      </c>
      <c r="CT16" s="82" t="n">
        <f aca="false">'Cash Flow - Base'!CT27+'Cash Flow - Base'!CT291</f>
        <v>0</v>
      </c>
      <c r="CU16" s="82" t="n">
        <f aca="false">'Cash Flow - Base'!CU27+'Cash Flow - Base'!CU291</f>
        <v>0</v>
      </c>
      <c r="CV16" s="82" t="n">
        <f aca="false">'Cash Flow - Base'!CV27+'Cash Flow - Base'!CV291</f>
        <v>0</v>
      </c>
      <c r="CW16" s="82" t="n">
        <f aca="false">'Cash Flow - Base'!CW27+'Cash Flow - Base'!CW291</f>
        <v>0</v>
      </c>
      <c r="CX16" s="82" t="n">
        <f aca="false">'Cash Flow - Base'!CX27+'Cash Flow - Base'!CX291</f>
        <v>0</v>
      </c>
      <c r="CY16" s="82" t="n">
        <f aca="false">'Cash Flow - Base'!CY27+'Cash Flow - Base'!CY291</f>
        <v>0</v>
      </c>
      <c r="CZ16" s="82" t="n">
        <f aca="false">'Cash Flow - Base'!CZ27+'Cash Flow - Base'!CZ291</f>
        <v>0</v>
      </c>
      <c r="DA16" s="82" t="n">
        <f aca="false">'Cash Flow - Base'!DA27+'Cash Flow - Base'!DA291</f>
        <v>0</v>
      </c>
      <c r="DB16" s="82" t="n">
        <f aca="false">'Cash Flow - Base'!DB27+'Cash Flow - Base'!DB291</f>
        <v>0</v>
      </c>
    </row>
    <row r="18" customFormat="false" ht="14.25" hidden="false" customHeight="false" outlineLevel="0" collapsed="false">
      <c r="E18" s="69" t="s">
        <v>648</v>
      </c>
      <c r="F18" s="141" t="n">
        <f aca="false">SUM(AA16:DB16)</f>
        <v>8690.5999</v>
      </c>
    </row>
    <row r="20" customFormat="false" ht="287.3" hidden="false" customHeight="false" outlineLevel="0" collapsed="false">
      <c r="E20" s="69" t="s">
        <v>649</v>
      </c>
      <c r="H20" s="70" t="s">
        <v>650</v>
      </c>
      <c r="AA20" s="185" t="n">
        <v>0</v>
      </c>
      <c r="AB20" s="185" t="n">
        <v>0</v>
      </c>
      <c r="AC20" s="185" t="n">
        <v>0</v>
      </c>
      <c r="AD20" s="185" t="n">
        <v>0</v>
      </c>
      <c r="AE20" s="185" t="n">
        <v>0.05915587</v>
      </c>
      <c r="AF20" s="185" t="n">
        <v>0.20657952</v>
      </c>
      <c r="AG20" s="185" t="n">
        <v>0.04930615</v>
      </c>
      <c r="AH20" s="185" t="n">
        <v>0.04144708</v>
      </c>
      <c r="AI20" s="185" t="n">
        <v>0.04571606</v>
      </c>
      <c r="AJ20" s="185" t="n">
        <v>0.04831657</v>
      </c>
      <c r="AK20" s="185" t="n">
        <v>0.04013532</v>
      </c>
      <c r="AL20" s="185" t="n">
        <v>0.0351184</v>
      </c>
      <c r="AM20" s="185" t="n">
        <v>0.03379513</v>
      </c>
      <c r="AN20" s="185" t="n">
        <v>0.03156284</v>
      </c>
      <c r="AO20" s="185" t="n">
        <v>0.03370308</v>
      </c>
      <c r="AP20" s="185" t="n">
        <v>0.03607346</v>
      </c>
      <c r="AQ20" s="185" t="n">
        <v>0.03504936</v>
      </c>
      <c r="AR20" s="185" t="n">
        <v>0.03112558</v>
      </c>
      <c r="AS20" s="185" t="n">
        <v>0.03000944</v>
      </c>
      <c r="AT20" s="185" t="n">
        <v>0.02538375</v>
      </c>
      <c r="AU20" s="185" t="n">
        <v>0.02919246</v>
      </c>
      <c r="AV20" s="185" t="n">
        <v>0.02551032</v>
      </c>
      <c r="AW20" s="185" t="n">
        <v>0.02523416</v>
      </c>
      <c r="AX20" s="185" t="n">
        <v>0.02735139</v>
      </c>
      <c r="AY20" s="185" t="n">
        <v>0.02434815</v>
      </c>
      <c r="AZ20" s="185" t="n">
        <v>0.02327802</v>
      </c>
      <c r="BA20" s="185" t="n">
        <v>0.02310542</v>
      </c>
      <c r="BB20" s="185" t="n">
        <v>0.01936575</v>
      </c>
      <c r="BC20" s="185" t="n">
        <v>0.02295584</v>
      </c>
      <c r="BD20" s="185" t="n">
        <v>0.02281776</v>
      </c>
      <c r="BE20" s="185" t="n">
        <v>0.01716797</v>
      </c>
      <c r="BF20" s="185" t="n">
        <v>0.016351</v>
      </c>
      <c r="BG20" s="185" t="n">
        <v>0.01606333</v>
      </c>
      <c r="BH20" s="185" t="n">
        <v>0.01644305</v>
      </c>
      <c r="BI20" s="185" t="n">
        <v>0.01681127</v>
      </c>
      <c r="BJ20" s="185" t="n">
        <v>0.01785838</v>
      </c>
      <c r="BK20" s="185" t="n">
        <v>0.01780084</v>
      </c>
      <c r="BL20" s="185" t="n">
        <v>0.01632799</v>
      </c>
      <c r="BM20" s="185" t="n">
        <v>0.01257681</v>
      </c>
      <c r="BN20" s="185" t="n">
        <v>0.01257681</v>
      </c>
      <c r="BO20" s="185" t="n">
        <v>0.0135894</v>
      </c>
      <c r="BP20" s="185" t="n">
        <v>0.00765195</v>
      </c>
      <c r="BQ20" s="185" t="n">
        <v>0.00657032</v>
      </c>
      <c r="BR20" s="185" t="n">
        <v>0.00647826</v>
      </c>
      <c r="BS20" s="185" t="n">
        <v>0.00789359</v>
      </c>
      <c r="BT20" s="185" t="n">
        <v>0.00882563</v>
      </c>
      <c r="BU20" s="185" t="n">
        <v>0.00707661</v>
      </c>
      <c r="BV20" s="185" t="n">
        <v>0.00434953</v>
      </c>
      <c r="BW20" s="185" t="n">
        <v>0.00438405</v>
      </c>
      <c r="BX20" s="185" t="n">
        <v>0.00392378</v>
      </c>
      <c r="BY20" s="185" t="n">
        <v>0.0046487</v>
      </c>
      <c r="BZ20" s="185" t="n">
        <v>0.00468322</v>
      </c>
      <c r="CA20" s="185" t="n">
        <v>0.00363611</v>
      </c>
      <c r="CB20" s="185" t="n">
        <v>0.00403885</v>
      </c>
      <c r="CC20" s="185" t="n">
        <v>0</v>
      </c>
      <c r="CD20" s="185" t="n">
        <v>0</v>
      </c>
      <c r="CE20" s="185" t="n">
        <v>0</v>
      </c>
      <c r="CF20" s="185" t="n">
        <v>0</v>
      </c>
      <c r="CG20" s="185" t="n">
        <v>0</v>
      </c>
      <c r="CH20" s="185" t="n">
        <v>0</v>
      </c>
      <c r="CI20" s="185" t="n">
        <v>0</v>
      </c>
      <c r="CJ20" s="185" t="n">
        <v>0</v>
      </c>
      <c r="CK20" s="185" t="n">
        <v>0</v>
      </c>
      <c r="CL20" s="185" t="n">
        <v>0</v>
      </c>
      <c r="CM20" s="185" t="n">
        <v>0</v>
      </c>
      <c r="CN20" s="185" t="n">
        <v>0</v>
      </c>
      <c r="CO20" s="185" t="n">
        <v>0</v>
      </c>
      <c r="CP20" s="185" t="n">
        <v>0</v>
      </c>
      <c r="CQ20" s="185" t="n">
        <v>0</v>
      </c>
      <c r="CR20" s="185" t="n">
        <v>0</v>
      </c>
      <c r="CS20" s="185" t="n">
        <v>0</v>
      </c>
      <c r="CT20" s="185" t="n">
        <v>0</v>
      </c>
      <c r="CU20" s="185" t="n">
        <v>0</v>
      </c>
      <c r="CV20" s="185" t="n">
        <v>0</v>
      </c>
      <c r="CW20" s="185" t="n">
        <v>0</v>
      </c>
      <c r="CX20" s="185" t="n">
        <v>0</v>
      </c>
      <c r="CY20" s="185" t="n">
        <v>0</v>
      </c>
      <c r="CZ20" s="185" t="n">
        <v>0</v>
      </c>
      <c r="DA20" s="185" t="n">
        <v>0</v>
      </c>
      <c r="DB20" s="185" t="n">
        <v>0</v>
      </c>
    </row>
    <row r="22" customFormat="false" ht="35.5" hidden="false" customHeight="false" outlineLevel="0" collapsed="false">
      <c r="E22" s="69" t="s">
        <v>651</v>
      </c>
      <c r="H22" s="70" t="s">
        <v>652</v>
      </c>
      <c r="AA22" s="82" t="n">
        <f aca="false">AA20*$F$18</f>
        <v>0</v>
      </c>
      <c r="AB22" s="82" t="n">
        <f aca="false">AB20*$F$18</f>
        <v>0</v>
      </c>
      <c r="AC22" s="82" t="n">
        <f aca="false">AC20*$F$18</f>
        <v>0</v>
      </c>
      <c r="AD22" s="82" t="n">
        <f aca="false">AD20*$F$18</f>
        <v>0</v>
      </c>
      <c r="AE22" s="82" t="n">
        <f aca="false">AE20*$F$18</f>
        <v>514.099997906413</v>
      </c>
      <c r="AF22" s="82" t="n">
        <f aca="false">AF20*$F$18</f>
        <v>1795.29995585405</v>
      </c>
      <c r="AG22" s="82" t="n">
        <f aca="false">AG20*$F$18</f>
        <v>428.500022259385</v>
      </c>
      <c r="AH22" s="82" t="n">
        <f aca="false">AH20*$F$18</f>
        <v>360.199989303292</v>
      </c>
      <c r="AI22" s="82" t="n">
        <f aca="false">AI20*$F$18</f>
        <v>397.299986464394</v>
      </c>
      <c r="AJ22" s="82" t="n">
        <f aca="false">AJ20*$F$18</f>
        <v>419.899978410343</v>
      </c>
      <c r="AK22" s="82" t="n">
        <f aca="false">AK20*$F$18</f>
        <v>348.800007978468</v>
      </c>
      <c r="AL22" s="82" t="n">
        <f aca="false">AL20*$F$18</f>
        <v>305.19996352816</v>
      </c>
      <c r="AM22" s="82" t="n">
        <f aca="false">AM20*$F$18</f>
        <v>293.699953398487</v>
      </c>
      <c r="AN22" s="82" t="n">
        <f aca="false">AN20*$F$18</f>
        <v>274.300014147716</v>
      </c>
      <c r="AO22" s="82" t="n">
        <f aca="false">AO20*$F$18</f>
        <v>292.899983677692</v>
      </c>
      <c r="AP22" s="82" t="n">
        <f aca="false">AP20*$F$18</f>
        <v>313.500007868654</v>
      </c>
      <c r="AQ22" s="82" t="n">
        <f aca="false">AQ20*$F$18</f>
        <v>304.599964511064</v>
      </c>
      <c r="AR22" s="82" t="n">
        <f aca="false">AR20*$F$18</f>
        <v>270.499962435442</v>
      </c>
      <c r="AS22" s="82" t="n">
        <f aca="false">AS20*$F$18</f>
        <v>260.800036263056</v>
      </c>
      <c r="AT22" s="82" t="n">
        <f aca="false">AT20*$F$18</f>
        <v>220.600015211625</v>
      </c>
      <c r="AU22" s="82" t="n">
        <f aca="false">AU20*$F$18</f>
        <v>253.699989956754</v>
      </c>
      <c r="AV22" s="82" t="n">
        <f aca="false">AV20*$F$18</f>
        <v>221.699984440968</v>
      </c>
      <c r="AW22" s="82" t="n">
        <f aca="false">AW20*$F$18</f>
        <v>219.299988372584</v>
      </c>
      <c r="AX22" s="82" t="n">
        <f aca="false">AX20*$F$18</f>
        <v>237.699987198861</v>
      </c>
      <c r="AY22" s="82" t="n">
        <f aca="false">AY20*$F$18</f>
        <v>211.600029955185</v>
      </c>
      <c r="AZ22" s="82" t="n">
        <f aca="false">AZ20*$F$18</f>
        <v>202.299958284198</v>
      </c>
      <c r="BA22" s="82" t="n">
        <f aca="false">BA20*$F$18</f>
        <v>200.799960741458</v>
      </c>
      <c r="BB22" s="82" t="n">
        <f aca="false">BB20*$F$18</f>
        <v>168.299985013425</v>
      </c>
      <c r="BC22" s="82" t="n">
        <f aca="false">BC20*$F$18</f>
        <v>199.500020808416</v>
      </c>
      <c r="BD22" s="82" t="n">
        <f aca="false">BD20*$F$18</f>
        <v>198.300022774224</v>
      </c>
      <c r="BE22" s="82" t="n">
        <f aca="false">BE20*$F$18</f>
        <v>149.199958365203</v>
      </c>
      <c r="BF22" s="82" t="n">
        <f aca="false">BF20*$F$18</f>
        <v>142.0999989649</v>
      </c>
      <c r="BG22" s="82" t="n">
        <f aca="false">BG20*$F$18</f>
        <v>139.599974091667</v>
      </c>
      <c r="BH22" s="82" t="n">
        <f aca="false">BH20*$F$18</f>
        <v>142.899968685695</v>
      </c>
      <c r="BI22" s="82" t="n">
        <f aca="false">BI20*$F$18</f>
        <v>146.100021380873</v>
      </c>
      <c r="BJ22" s="82" t="n">
        <f aca="false">BJ20*$F$18</f>
        <v>155.200035442162</v>
      </c>
      <c r="BK22" s="82" t="n">
        <f aca="false">BK20*$F$18</f>
        <v>154.699978323916</v>
      </c>
      <c r="BL22" s="82" t="n">
        <f aca="false">BL20*$F$18</f>
        <v>141.900028261201</v>
      </c>
      <c r="BM22" s="82" t="n">
        <f aca="false">BM20*$F$18</f>
        <v>109.300023728319</v>
      </c>
      <c r="BN22" s="82" t="n">
        <f aca="false">BN20*$F$18</f>
        <v>109.300023728319</v>
      </c>
      <c r="BO22" s="82" t="n">
        <f aca="false">BO20*$F$18</f>
        <v>118.10003828106</v>
      </c>
      <c r="BP22" s="82" t="n">
        <f aca="false">BP20*$F$18</f>
        <v>66.500035904805</v>
      </c>
      <c r="BQ22" s="82" t="n">
        <f aca="false">BQ20*$F$18</f>
        <v>57.100022334968</v>
      </c>
      <c r="BR22" s="82" t="n">
        <f aca="false">BR20*$F$18</f>
        <v>56.299965708174</v>
      </c>
      <c r="BS22" s="82" t="n">
        <f aca="false">BS20*$F$18</f>
        <v>68.600032464641</v>
      </c>
      <c r="BT22" s="82" t="n">
        <f aca="false">BT20*$F$18</f>
        <v>76.700019195437</v>
      </c>
      <c r="BU22" s="82" t="n">
        <f aca="false">BU20*$F$18</f>
        <v>61.499986158339</v>
      </c>
      <c r="BV22" s="82" t="n">
        <f aca="false">BV20*$F$18</f>
        <v>37.800024983047</v>
      </c>
      <c r="BW22" s="82" t="n">
        <f aca="false">BW20*$F$18</f>
        <v>38.100024491595</v>
      </c>
      <c r="BX22" s="82" t="n">
        <f aca="false">BX20*$F$18</f>
        <v>34.100002075622</v>
      </c>
      <c r="BY22" s="82" t="n">
        <f aca="false">BY20*$F$18</f>
        <v>40.39999175513</v>
      </c>
      <c r="BZ22" s="82" t="n">
        <f aca="false">BZ20*$F$18</f>
        <v>40.699991263678</v>
      </c>
      <c r="CA22" s="82" t="n">
        <f aca="false">CA20*$F$18</f>
        <v>31.599977202389</v>
      </c>
      <c r="CB22" s="82" t="n">
        <f aca="false">CB20*$F$18</f>
        <v>35.100029406115</v>
      </c>
      <c r="CC22" s="82" t="n">
        <f aca="false">CC20*$F$18</f>
        <v>0</v>
      </c>
      <c r="CD22" s="82" t="n">
        <f aca="false">CD20*$F$18</f>
        <v>0</v>
      </c>
      <c r="CE22" s="82" t="n">
        <f aca="false">CE20*$F$18</f>
        <v>0</v>
      </c>
      <c r="CF22" s="82" t="n">
        <f aca="false">CF20*$F$18</f>
        <v>0</v>
      </c>
      <c r="CG22" s="82" t="n">
        <f aca="false">CG20*$F$18</f>
        <v>0</v>
      </c>
      <c r="CH22" s="82" t="n">
        <f aca="false">CH20*$F$18</f>
        <v>0</v>
      </c>
      <c r="CI22" s="82" t="n">
        <f aca="false">CI20*$F$18</f>
        <v>0</v>
      </c>
      <c r="CJ22" s="82" t="n">
        <f aca="false">CJ20*$F$18</f>
        <v>0</v>
      </c>
      <c r="CK22" s="82" t="n">
        <f aca="false">CK20*$F$18</f>
        <v>0</v>
      </c>
      <c r="CL22" s="82" t="n">
        <f aca="false">CL20*$F$18</f>
        <v>0</v>
      </c>
      <c r="CM22" s="82" t="n">
        <f aca="false">CM20*$F$18</f>
        <v>0</v>
      </c>
      <c r="CN22" s="82" t="n">
        <f aca="false">CN20*$F$18</f>
        <v>0</v>
      </c>
      <c r="CO22" s="82" t="n">
        <f aca="false">CO20*$F$18</f>
        <v>0</v>
      </c>
      <c r="CP22" s="82" t="n">
        <f aca="false">CP20*$F$18</f>
        <v>0</v>
      </c>
      <c r="CQ22" s="82" t="n">
        <f aca="false">CQ20*$F$18</f>
        <v>0</v>
      </c>
      <c r="CR22" s="82" t="n">
        <f aca="false">CR20*$F$18</f>
        <v>0</v>
      </c>
      <c r="CS22" s="82" t="n">
        <f aca="false">CS20*$F$18</f>
        <v>0</v>
      </c>
      <c r="CT22" s="82" t="n">
        <f aca="false">CT20*$F$18</f>
        <v>0</v>
      </c>
      <c r="CU22" s="82" t="n">
        <f aca="false">CU20*$F$18</f>
        <v>0</v>
      </c>
      <c r="CV22" s="82" t="n">
        <f aca="false">CV20*$F$18</f>
        <v>0</v>
      </c>
      <c r="CW22" s="82" t="n">
        <f aca="false">CW20*$F$18</f>
        <v>0</v>
      </c>
      <c r="CX22" s="82" t="n">
        <f aca="false">CX20*$F$18</f>
        <v>0</v>
      </c>
      <c r="CY22" s="82" t="n">
        <f aca="false">CY20*$F$18</f>
        <v>0</v>
      </c>
      <c r="CZ22" s="82" t="n">
        <f aca="false">CZ20*$F$18</f>
        <v>0</v>
      </c>
      <c r="DA22" s="82" t="n">
        <f aca="false">DA20*$F$18</f>
        <v>0</v>
      </c>
      <c r="DB22" s="82" t="n">
        <f aca="false">DB20*$F$18</f>
        <v>0</v>
      </c>
    </row>
    <row r="25" customFormat="false" ht="14.25" hidden="false" customHeight="false" outlineLevel="0" collapsed="false">
      <c r="A25" s="3" t="s">
        <v>653</v>
      </c>
    </row>
    <row r="27" customFormat="false" ht="69.85" hidden="false" customHeight="false" outlineLevel="0" collapsed="false">
      <c r="E27" s="69" t="s">
        <v>654</v>
      </c>
      <c r="F27" s="82" t="n">
        <f aca="false">'Assumptions - Base'!F58</f>
        <v>867.973</v>
      </c>
      <c r="H27" s="70" t="s">
        <v>655</v>
      </c>
    </row>
    <row r="28" customFormat="false" ht="58.4" hidden="false" customHeight="false" outlineLevel="0" collapsed="false">
      <c r="E28" s="69" t="s">
        <v>656</v>
      </c>
      <c r="F28" s="82" t="n">
        <f aca="false">'Assumptions - Base'!F61+'Assumptions - Base'!F65</f>
        <v>1735.937</v>
      </c>
      <c r="G28" s="16" t="n">
        <v>10</v>
      </c>
      <c r="H28" s="70" t="s">
        <v>657</v>
      </c>
    </row>
    <row r="29" customFormat="false" ht="69.85" hidden="false" customHeight="false" outlineLevel="0" collapsed="false">
      <c r="E29" s="69" t="s">
        <v>658</v>
      </c>
      <c r="F29" s="82" t="n">
        <f aca="false">'Assumptions - Base'!F59+'Assumptions - Base'!F62+'Assumptions - Base'!F63+'Assumptions - Base'!F64</f>
        <v>873.1209</v>
      </c>
      <c r="G29" s="16" t="n">
        <v>50</v>
      </c>
      <c r="H29" s="70" t="s">
        <v>659</v>
      </c>
    </row>
    <row r="30" customFormat="false" ht="46.95" hidden="false" customHeight="false" outlineLevel="0" collapsed="false">
      <c r="E30" s="69" t="s">
        <v>660</v>
      </c>
      <c r="F30" s="82" t="n">
        <f aca="false">'Assumptions - Base'!F60+'Assumptions - Base'!F66</f>
        <v>2087.969</v>
      </c>
      <c r="H30" s="70" t="s">
        <v>661</v>
      </c>
    </row>
    <row r="31" customFormat="false" ht="46.95" hidden="false" customHeight="false" outlineLevel="0" collapsed="false">
      <c r="E31" s="69" t="s">
        <v>662</v>
      </c>
      <c r="F31" s="82" t="n">
        <f aca="false">'Assumptions - Base'!F67</f>
        <v>71.7</v>
      </c>
      <c r="H31" s="70" t="s">
        <v>663</v>
      </c>
    </row>
    <row r="33" customFormat="false" ht="14.25" hidden="false" customHeight="false" outlineLevel="0" collapsed="false">
      <c r="E33" s="69" t="s">
        <v>664</v>
      </c>
      <c r="F33" s="185" t="n">
        <v>0.6</v>
      </c>
    </row>
    <row r="35" customFormat="false" ht="69.85" hidden="false" customHeight="false" outlineLevel="0" collapsed="false">
      <c r="E35" s="69" t="s">
        <v>665</v>
      </c>
      <c r="H35" s="70" t="s">
        <v>666</v>
      </c>
      <c r="AA35" s="186" t="n">
        <f aca="false">IF('Cash Flow - Base'!AA169&gt;0,Z35+1,0)</f>
        <v>0</v>
      </c>
      <c r="AB35" s="186" t="n">
        <f aca="false">IF('Cash Flow - Base'!AB169&gt;0,AA35+1,0)</f>
        <v>0</v>
      </c>
      <c r="AC35" s="186" t="n">
        <f aca="false">IF('Cash Flow - Base'!AC169&gt;0,AB35+1,0)</f>
        <v>0</v>
      </c>
      <c r="AD35" s="186" t="n">
        <f aca="false">IF('Cash Flow - Base'!AD169&gt;0,AC35+1,0)</f>
        <v>0</v>
      </c>
      <c r="AE35" s="186" t="n">
        <f aca="false">IF('Cash Flow - Base'!AE169&gt;0,AD35+1,0)</f>
        <v>1</v>
      </c>
      <c r="AF35" s="186" t="n">
        <f aca="false">IF('Cash Flow - Base'!AF169&gt;0,AE35+1,0)</f>
        <v>2</v>
      </c>
      <c r="AG35" s="186" t="n">
        <f aca="false">IF('Cash Flow - Base'!AG169&gt;0,AF35+1,0)</f>
        <v>3</v>
      </c>
      <c r="AH35" s="186" t="n">
        <f aca="false">IF('Cash Flow - Base'!AH169&gt;0,AG35+1,0)</f>
        <v>4</v>
      </c>
      <c r="AI35" s="186" t="n">
        <f aca="false">IF('Cash Flow - Base'!AI169&gt;0,AH35+1,0)</f>
        <v>5</v>
      </c>
      <c r="AJ35" s="186" t="n">
        <f aca="false">IF('Cash Flow - Base'!AJ169&gt;0,AI35+1,0)</f>
        <v>6</v>
      </c>
      <c r="AK35" s="186" t="n">
        <f aca="false">IF('Cash Flow - Base'!AK169&gt;0,AJ35+1,0)</f>
        <v>7</v>
      </c>
      <c r="AL35" s="186" t="n">
        <f aca="false">IF('Cash Flow - Base'!AL169&gt;0,AK35+1,0)</f>
        <v>8</v>
      </c>
      <c r="AM35" s="186" t="n">
        <f aca="false">IF('Cash Flow - Base'!AM169&gt;0,AL35+1,0)</f>
        <v>9</v>
      </c>
      <c r="AN35" s="186" t="n">
        <f aca="false">IF('Cash Flow - Base'!AN169&gt;0,AM35+1,0)</f>
        <v>10</v>
      </c>
      <c r="AO35" s="186" t="n">
        <f aca="false">IF('Cash Flow - Base'!AO169&gt;0,AN35+1,0)</f>
        <v>11</v>
      </c>
      <c r="AP35" s="186" t="n">
        <f aca="false">IF('Cash Flow - Base'!AP169&gt;0,AO35+1,0)</f>
        <v>12</v>
      </c>
      <c r="AQ35" s="186" t="n">
        <f aca="false">IF('Cash Flow - Base'!AQ169&gt;0,AP35+1,0)</f>
        <v>13</v>
      </c>
      <c r="AR35" s="186" t="n">
        <f aca="false">IF('Cash Flow - Base'!AR169&gt;0,AQ35+1,0)</f>
        <v>14</v>
      </c>
      <c r="AS35" s="186" t="n">
        <f aca="false">IF('Cash Flow - Base'!AS169&gt;0,AR35+1,0)</f>
        <v>15</v>
      </c>
      <c r="AT35" s="186" t="n">
        <f aca="false">IF('Cash Flow - Base'!AT169&gt;0,AS35+1,0)</f>
        <v>16</v>
      </c>
      <c r="AU35" s="186" t="n">
        <f aca="false">IF('Cash Flow - Base'!AU169&gt;0,AT35+1,0)</f>
        <v>17</v>
      </c>
      <c r="AV35" s="186" t="n">
        <f aca="false">IF('Cash Flow - Base'!AV169&gt;0,AU35+1,0)</f>
        <v>18</v>
      </c>
      <c r="AW35" s="186" t="n">
        <f aca="false">IF('Cash Flow - Base'!AW169&gt;0,AV35+1,0)</f>
        <v>19</v>
      </c>
      <c r="AX35" s="186" t="n">
        <f aca="false">IF('Cash Flow - Base'!AX169&gt;0,AW35+1,0)</f>
        <v>20</v>
      </c>
      <c r="AY35" s="186" t="n">
        <f aca="false">IF('Cash Flow - Base'!AY169&gt;0,AX35+1,0)</f>
        <v>21</v>
      </c>
      <c r="AZ35" s="186" t="n">
        <f aca="false">IF('Cash Flow - Base'!AZ169&gt;0,AY35+1,0)</f>
        <v>22</v>
      </c>
      <c r="BA35" s="186" t="n">
        <f aca="false">IF('Cash Flow - Base'!BA169&gt;0,AZ35+1,0)</f>
        <v>23</v>
      </c>
      <c r="BB35" s="186" t="n">
        <f aca="false">IF('Cash Flow - Base'!BB169&gt;0,BA35+1,0)</f>
        <v>24</v>
      </c>
      <c r="BC35" s="186" t="n">
        <f aca="false">IF('Cash Flow - Base'!BC169&gt;0,BB35+1,0)</f>
        <v>25</v>
      </c>
      <c r="BD35" s="186" t="n">
        <f aca="false">IF('Cash Flow - Base'!BD169&gt;0,BC35+1,0)</f>
        <v>26</v>
      </c>
      <c r="BE35" s="186" t="n">
        <f aca="false">IF('Cash Flow - Base'!BE169&gt;0,BD35+1,0)</f>
        <v>27</v>
      </c>
      <c r="BF35" s="186" t="n">
        <f aca="false">IF('Cash Flow - Base'!BF169&gt;0,BE35+1,0)</f>
        <v>28</v>
      </c>
      <c r="BG35" s="186" t="n">
        <f aca="false">IF('Cash Flow - Base'!BG169&gt;0,BF35+1,0)</f>
        <v>29</v>
      </c>
      <c r="BH35" s="186" t="n">
        <f aca="false">IF('Cash Flow - Base'!BH169&gt;0,BG35+1,0)</f>
        <v>30</v>
      </c>
      <c r="BI35" s="186" t="n">
        <f aca="false">IF('Cash Flow - Base'!BI169&gt;0,BH35+1,0)</f>
        <v>31</v>
      </c>
      <c r="BJ35" s="186" t="n">
        <f aca="false">IF('Cash Flow - Base'!BJ169&gt;0,BI35+1,0)</f>
        <v>32</v>
      </c>
      <c r="BK35" s="186" t="n">
        <f aca="false">IF('Cash Flow - Base'!BK169&gt;0,BJ35+1,0)</f>
        <v>33</v>
      </c>
      <c r="BL35" s="186" t="n">
        <f aca="false">IF('Cash Flow - Base'!BL169&gt;0,BK35+1,0)</f>
        <v>34</v>
      </c>
      <c r="BM35" s="186" t="n">
        <f aca="false">IF('Cash Flow - Base'!BM169&gt;0,BL35+1,0)</f>
        <v>35</v>
      </c>
      <c r="BN35" s="186" t="n">
        <f aca="false">IF('Cash Flow - Base'!BN169&gt;0,BM35+1,0)</f>
        <v>36</v>
      </c>
      <c r="BO35" s="186" t="n">
        <f aca="false">IF('Cash Flow - Base'!BO169&gt;0,BN35+1,0)</f>
        <v>37</v>
      </c>
      <c r="BP35" s="186" t="n">
        <f aca="false">IF('Cash Flow - Base'!BP169&gt;0,BO35+1,0)</f>
        <v>38</v>
      </c>
      <c r="BQ35" s="186" t="n">
        <f aca="false">IF('Cash Flow - Base'!BQ169&gt;0,BP35+1,0)</f>
        <v>39</v>
      </c>
      <c r="BR35" s="186" t="n">
        <f aca="false">IF('Cash Flow - Base'!BR169&gt;0,BQ35+1,0)</f>
        <v>40</v>
      </c>
      <c r="BS35" s="186" t="n">
        <f aca="false">IF('Cash Flow - Base'!BS169&gt;0,BR35+1,0)</f>
        <v>41</v>
      </c>
      <c r="BT35" s="186" t="n">
        <f aca="false">IF('Cash Flow - Base'!BT169&gt;0,BS35+1,0)</f>
        <v>42</v>
      </c>
      <c r="BU35" s="186" t="n">
        <f aca="false">IF('Cash Flow - Base'!BU169&gt;0,BT35+1,0)</f>
        <v>43</v>
      </c>
      <c r="BV35" s="186" t="n">
        <f aca="false">IF('Cash Flow - Base'!BV169&gt;0,BU35+1,0)</f>
        <v>44</v>
      </c>
      <c r="BW35" s="186" t="n">
        <f aca="false">IF('Cash Flow - Base'!BW169&gt;0,BV35+1,0)</f>
        <v>45</v>
      </c>
      <c r="BX35" s="186" t="n">
        <f aca="false">IF('Cash Flow - Base'!BX169&gt;0,BW35+1,0)</f>
        <v>46</v>
      </c>
      <c r="BY35" s="186" t="n">
        <f aca="false">IF('Cash Flow - Base'!BY169&gt;0,BX35+1,0)</f>
        <v>47</v>
      </c>
      <c r="BZ35" s="186" t="n">
        <f aca="false">IF('Cash Flow - Base'!BZ169&gt;0,BY35+1,0)</f>
        <v>48</v>
      </c>
      <c r="CA35" s="186" t="n">
        <f aca="false">IF('Cash Flow - Base'!CA169&gt;0,BZ35+1,0)</f>
        <v>49</v>
      </c>
      <c r="CB35" s="186" t="n">
        <f aca="false">IF('Cash Flow - Base'!CB169&gt;0,CA35+1,0)</f>
        <v>50</v>
      </c>
      <c r="CC35" s="186" t="n">
        <f aca="false">IF('Cash Flow - Base'!CC169&gt;0,CB35+1,0)</f>
        <v>51</v>
      </c>
      <c r="CD35" s="186" t="n">
        <f aca="false">IF('Cash Flow - Base'!CD169&gt;0,CC35+1,0)</f>
        <v>0</v>
      </c>
      <c r="CE35" s="186" t="n">
        <f aca="false">IF('Cash Flow - Base'!CE169&gt;0,CD35+1,0)</f>
        <v>0</v>
      </c>
      <c r="CF35" s="186" t="n">
        <f aca="false">IF('Cash Flow - Base'!CF169&gt;0,CE35+1,0)</f>
        <v>0</v>
      </c>
      <c r="CG35" s="186" t="n">
        <f aca="false">IF('Cash Flow - Base'!CG169&gt;0,CF35+1,0)</f>
        <v>0</v>
      </c>
      <c r="CH35" s="186" t="n">
        <f aca="false">IF('Cash Flow - Base'!CH169&gt;0,CG35+1,0)</f>
        <v>0</v>
      </c>
      <c r="CI35" s="186" t="n">
        <f aca="false">IF('Cash Flow - Base'!CI169&gt;0,CH35+1,0)</f>
        <v>0</v>
      </c>
      <c r="CJ35" s="186" t="n">
        <f aca="false">IF('Cash Flow - Base'!CJ169&gt;0,CI35+1,0)</f>
        <v>0</v>
      </c>
      <c r="CK35" s="186" t="n">
        <f aca="false">IF('Cash Flow - Base'!CK169&gt;0,CJ35+1,0)</f>
        <v>0</v>
      </c>
      <c r="CL35" s="186" t="n">
        <f aca="false">IF('Cash Flow - Base'!CL169&gt;0,CK35+1,0)</f>
        <v>0</v>
      </c>
      <c r="CM35" s="186" t="n">
        <f aca="false">IF('Cash Flow - Base'!CM169&gt;0,CL35+1,0)</f>
        <v>0</v>
      </c>
      <c r="CN35" s="186" t="n">
        <f aca="false">IF('Cash Flow - Base'!CN169&gt;0,CM35+1,0)</f>
        <v>0</v>
      </c>
      <c r="CO35" s="186" t="n">
        <f aca="false">IF('Cash Flow - Base'!CO169&gt;0,CN35+1,0)</f>
        <v>0</v>
      </c>
      <c r="CP35" s="186" t="n">
        <f aca="false">IF('Cash Flow - Base'!CP169&gt;0,CO35+1,0)</f>
        <v>0</v>
      </c>
      <c r="CQ35" s="186" t="n">
        <f aca="false">IF('Cash Flow - Base'!CQ169&gt;0,CP35+1,0)</f>
        <v>0</v>
      </c>
      <c r="CR35" s="186" t="n">
        <f aca="false">IF('Cash Flow - Base'!CR169&gt;0,CQ35+1,0)</f>
        <v>0</v>
      </c>
      <c r="CS35" s="186" t="n">
        <f aca="false">IF('Cash Flow - Base'!CS169&gt;0,CR35+1,0)</f>
        <v>0</v>
      </c>
      <c r="CT35" s="186" t="n">
        <f aca="false">IF('Cash Flow - Base'!CT169&gt;0,CS35+1,0)</f>
        <v>0</v>
      </c>
      <c r="CU35" s="186" t="n">
        <f aca="false">IF('Cash Flow - Base'!CU169&gt;0,CT35+1,0)</f>
        <v>0</v>
      </c>
      <c r="CV35" s="186" t="n">
        <f aca="false">IF('Cash Flow - Base'!CV169&gt;0,CU35+1,0)</f>
        <v>0</v>
      </c>
      <c r="CW35" s="186" t="n">
        <f aca="false">IF('Cash Flow - Base'!CW169&gt;0,CV35+1,0)</f>
        <v>0</v>
      </c>
      <c r="CX35" s="186" t="n">
        <f aca="false">IF('Cash Flow - Base'!CX169&gt;0,CW35+1,0)</f>
        <v>0</v>
      </c>
      <c r="CY35" s="186" t="n">
        <f aca="false">IF('Cash Flow - Base'!CY169&gt;0,CX35+1,0)</f>
        <v>0</v>
      </c>
      <c r="CZ35" s="186" t="n">
        <f aca="false">IF('Cash Flow - Base'!CZ169&gt;0,CY35+1,0)</f>
        <v>0</v>
      </c>
      <c r="DA35" s="186" t="n">
        <f aca="false">IF('Cash Flow - Base'!DA169&gt;0,CZ35+1,0)</f>
        <v>0</v>
      </c>
      <c r="DB35" s="186" t="n">
        <f aca="false">IF('Cash Flow - Base'!DB169&gt;0,DA35+1,0)</f>
        <v>0</v>
      </c>
    </row>
    <row r="37" customFormat="false" ht="14.25" hidden="false" customHeight="false" outlineLevel="0" collapsed="false">
      <c r="E37" s="69" t="s">
        <v>667</v>
      </c>
      <c r="AA37" s="82" t="n">
        <f aca="false">IF(AA35=1,0.5*$F$27,IF(AA35=2,0.5*$F$27,0))</f>
        <v>0</v>
      </c>
      <c r="AB37" s="82" t="n">
        <f aca="false">IF(AB35=1,0.5*$F$27,IF(AB35=2,0.5*$F$27,0))</f>
        <v>0</v>
      </c>
      <c r="AC37" s="82" t="n">
        <f aca="false">IF(AC35=1,0.5*$F$27,IF(AC35=2,0.5*$F$27,0))</f>
        <v>0</v>
      </c>
      <c r="AD37" s="82" t="n">
        <f aca="false">IF(AD35=1,0.5*$F$27,IF(AD35=2,0.5*$F$27,0))</f>
        <v>0</v>
      </c>
      <c r="AE37" s="82" t="n">
        <f aca="false">IF(AE35=1,0.5*$F$27,IF(AE35=2,0.5*$F$27,0))</f>
        <v>433.9865</v>
      </c>
      <c r="AF37" s="82" t="n">
        <f aca="false">IF(AF35=1,0.5*$F$27,IF(AF35=2,0.5*$F$27,0))</f>
        <v>433.9865</v>
      </c>
      <c r="AG37" s="82" t="n">
        <f aca="false">IF(AG35=1,0.5*$F$27,IF(AG35=2,0.5*$F$27,0))</f>
        <v>0</v>
      </c>
      <c r="AH37" s="82" t="n">
        <f aca="false">IF(AH35=1,0.5*$F$27,IF(AH35=2,0.5*$F$27,0))</f>
        <v>0</v>
      </c>
      <c r="AI37" s="82" t="n">
        <f aca="false">IF(AI35=1,0.5*$F$27,IF(AI35=2,0.5*$F$27,0))</f>
        <v>0</v>
      </c>
      <c r="AJ37" s="82" t="n">
        <f aca="false">IF(AJ35=1,0.5*$F$27,IF(AJ35=2,0.5*$F$27,0))</f>
        <v>0</v>
      </c>
      <c r="AK37" s="82" t="n">
        <f aca="false">IF(AK35=1,0.5*$F$27,IF(AK35=2,0.5*$F$27,0))</f>
        <v>0</v>
      </c>
      <c r="AL37" s="82" t="n">
        <f aca="false">IF(AL35=1,0.5*$F$27,IF(AL35=2,0.5*$F$27,0))</f>
        <v>0</v>
      </c>
      <c r="AM37" s="82" t="n">
        <f aca="false">IF(AM35=1,0.5*$F$27,IF(AM35=2,0.5*$F$27,0))</f>
        <v>0</v>
      </c>
      <c r="AN37" s="82" t="n">
        <f aca="false">IF(AN35=1,0.5*$F$27,IF(AN35=2,0.5*$F$27,0))</f>
        <v>0</v>
      </c>
      <c r="AO37" s="82" t="n">
        <f aca="false">IF(AO35=1,0.5*$F$27,IF(AO35=2,0.5*$F$27,0))</f>
        <v>0</v>
      </c>
      <c r="AP37" s="82" t="n">
        <f aca="false">IF(AP35=1,0.5*$F$27,IF(AP35=2,0.5*$F$27,0))</f>
        <v>0</v>
      </c>
      <c r="AQ37" s="82" t="n">
        <f aca="false">IF(AQ35=1,0.5*$F$27,IF(AQ35=2,0.5*$F$27,0))</f>
        <v>0</v>
      </c>
      <c r="AR37" s="82" t="n">
        <f aca="false">IF(AR35=1,0.5*$F$27,IF(AR35=2,0.5*$F$27,0))</f>
        <v>0</v>
      </c>
      <c r="AS37" s="82" t="n">
        <f aca="false">IF(AS35=1,0.5*$F$27,IF(AS35=2,0.5*$F$27,0))</f>
        <v>0</v>
      </c>
      <c r="AT37" s="82" t="n">
        <f aca="false">IF(AT35=1,0.5*$F$27,IF(AT35=2,0.5*$F$27,0))</f>
        <v>0</v>
      </c>
      <c r="AU37" s="82" t="n">
        <f aca="false">IF(AU35=1,0.5*$F$27,IF(AU35=2,0.5*$F$27,0))</f>
        <v>0</v>
      </c>
      <c r="AV37" s="82" t="n">
        <f aca="false">IF(AV35=1,0.5*$F$27,IF(AV35=2,0.5*$F$27,0))</f>
        <v>0</v>
      </c>
      <c r="AW37" s="82" t="n">
        <f aca="false">IF(AW35=1,0.5*$F$27,IF(AW35=2,0.5*$F$27,0))</f>
        <v>0</v>
      </c>
      <c r="AX37" s="82" t="n">
        <f aca="false">IF(AX35=1,0.5*$F$27,IF(AX35=2,0.5*$F$27,0))</f>
        <v>0</v>
      </c>
      <c r="AY37" s="82" t="n">
        <f aca="false">IF(AY35=1,0.5*$F$27,IF(AY35=2,0.5*$F$27,0))</f>
        <v>0</v>
      </c>
      <c r="AZ37" s="82" t="n">
        <f aca="false">IF(AZ35=1,0.5*$F$27,IF(AZ35=2,0.5*$F$27,0))</f>
        <v>0</v>
      </c>
      <c r="BA37" s="82" t="n">
        <f aca="false">IF(BA35=1,0.5*$F$27,IF(BA35=2,0.5*$F$27,0))</f>
        <v>0</v>
      </c>
      <c r="BB37" s="82" t="n">
        <f aca="false">IF(BB35=1,0.5*$F$27,IF(BB35=2,0.5*$F$27,0))</f>
        <v>0</v>
      </c>
      <c r="BC37" s="82" t="n">
        <f aca="false">IF(BC35=1,0.5*$F$27,IF(BC35=2,0.5*$F$27,0))</f>
        <v>0</v>
      </c>
      <c r="BD37" s="82" t="n">
        <f aca="false">IF(BD35=1,0.5*$F$27,IF(BD35=2,0.5*$F$27,0))</f>
        <v>0</v>
      </c>
      <c r="BE37" s="82" t="n">
        <f aca="false">IF(BE35=1,0.5*$F$27,IF(BE35=2,0.5*$F$27,0))</f>
        <v>0</v>
      </c>
      <c r="BF37" s="82" t="n">
        <f aca="false">IF(BF35=1,0.5*$F$27,IF(BF35=2,0.5*$F$27,0))</f>
        <v>0</v>
      </c>
      <c r="BG37" s="82" t="n">
        <f aca="false">IF(BG35=1,0.5*$F$27,IF(BG35=2,0.5*$F$27,0))</f>
        <v>0</v>
      </c>
      <c r="BH37" s="82" t="n">
        <f aca="false">IF(BH35=1,0.5*$F$27,IF(BH35=2,0.5*$F$27,0))</f>
        <v>0</v>
      </c>
      <c r="BI37" s="82" t="n">
        <f aca="false">IF(BI35=1,0.5*$F$27,IF(BI35=2,0.5*$F$27,0))</f>
        <v>0</v>
      </c>
      <c r="BJ37" s="82" t="n">
        <f aca="false">IF(BJ35=1,0.5*$F$27,IF(BJ35=2,0.5*$F$27,0))</f>
        <v>0</v>
      </c>
      <c r="BK37" s="82" t="n">
        <f aca="false">IF(BK35=1,0.5*$F$27,IF(BK35=2,0.5*$F$27,0))</f>
        <v>0</v>
      </c>
      <c r="BL37" s="82" t="n">
        <f aca="false">IF(BL35=1,0.5*$F$27,IF(BL35=2,0.5*$F$27,0))</f>
        <v>0</v>
      </c>
      <c r="BM37" s="82" t="n">
        <f aca="false">IF(BM35=1,0.5*$F$27,IF(BM35=2,0.5*$F$27,0))</f>
        <v>0</v>
      </c>
      <c r="BN37" s="82" t="n">
        <f aca="false">IF(BN35=1,0.5*$F$27,IF(BN35=2,0.5*$F$27,0))</f>
        <v>0</v>
      </c>
      <c r="BO37" s="82" t="n">
        <f aca="false">IF(BO35=1,0.5*$F$27,IF(BO35=2,0.5*$F$27,0))</f>
        <v>0</v>
      </c>
      <c r="BP37" s="82" t="n">
        <f aca="false">IF(BP35=1,0.5*$F$27,IF(BP35=2,0.5*$F$27,0))</f>
        <v>0</v>
      </c>
      <c r="BQ37" s="82" t="n">
        <f aca="false">IF(BQ35=1,0.5*$F$27,IF(BQ35=2,0.5*$F$27,0))</f>
        <v>0</v>
      </c>
      <c r="BR37" s="82" t="n">
        <f aca="false">IF(BR35=1,0.5*$F$27,IF(BR35=2,0.5*$F$27,0))</f>
        <v>0</v>
      </c>
      <c r="BS37" s="82" t="n">
        <f aca="false">IF(BS35=1,0.5*$F$27,IF(BS35=2,0.5*$F$27,0))</f>
        <v>0</v>
      </c>
      <c r="BT37" s="82" t="n">
        <f aca="false">IF(BT35=1,0.5*$F$27,IF(BT35=2,0.5*$F$27,0))</f>
        <v>0</v>
      </c>
      <c r="BU37" s="82" t="n">
        <f aca="false">IF(BU35=1,0.5*$F$27,IF(BU35=2,0.5*$F$27,0))</f>
        <v>0</v>
      </c>
      <c r="BV37" s="82" t="n">
        <f aca="false">IF(BV35=1,0.5*$F$27,IF(BV35=2,0.5*$F$27,0))</f>
        <v>0</v>
      </c>
      <c r="BW37" s="82" t="n">
        <f aca="false">IF(BW35=1,0.5*$F$27,IF(BW35=2,0.5*$F$27,0))</f>
        <v>0</v>
      </c>
      <c r="BX37" s="82" t="n">
        <f aca="false">IF(BX35=1,0.5*$F$27,IF(BX35=2,0.5*$F$27,0))</f>
        <v>0</v>
      </c>
      <c r="BY37" s="82" t="n">
        <f aca="false">IF(BY35=1,0.5*$F$27,IF(BY35=2,0.5*$F$27,0))</f>
        <v>0</v>
      </c>
      <c r="BZ37" s="82" t="n">
        <f aca="false">IF(BZ35=1,0.5*$F$27,IF(BZ35=2,0.5*$F$27,0))</f>
        <v>0</v>
      </c>
      <c r="CA37" s="82" t="n">
        <f aca="false">IF(CA35=1,0.5*$F$27,IF(CA35=2,0.5*$F$27,0))</f>
        <v>0</v>
      </c>
      <c r="CB37" s="82" t="n">
        <f aca="false">IF(CB35=1,0.5*$F$27,IF(CB35=2,0.5*$F$27,0))</f>
        <v>0</v>
      </c>
      <c r="CC37" s="82" t="n">
        <f aca="false">IF(CC35=1,0.5*$F$27,IF(CC35=2,0.5*$F$27,0))</f>
        <v>0</v>
      </c>
      <c r="CD37" s="82" t="n">
        <f aca="false">IF(CD35=1,0.5*$F$27,IF(CD35=2,0.5*$F$27,0))</f>
        <v>0</v>
      </c>
      <c r="CE37" s="82" t="n">
        <f aca="false">IF(CE35=1,0.5*$F$27,IF(CE35=2,0.5*$F$27,0))</f>
        <v>0</v>
      </c>
      <c r="CF37" s="82" t="n">
        <f aca="false">IF(CF35=1,0.5*$F$27,IF(CF35=2,0.5*$F$27,0))</f>
        <v>0</v>
      </c>
      <c r="CG37" s="82" t="n">
        <f aca="false">IF(CG35=1,0.5*$F$27,IF(CG35=2,0.5*$F$27,0))</f>
        <v>0</v>
      </c>
      <c r="CH37" s="82" t="n">
        <f aca="false">IF(CH35=1,0.5*$F$27,IF(CH35=2,0.5*$F$27,0))</f>
        <v>0</v>
      </c>
      <c r="CI37" s="82" t="n">
        <f aca="false">IF(CI35=1,0.5*$F$27,IF(CI35=2,0.5*$F$27,0))</f>
        <v>0</v>
      </c>
      <c r="CJ37" s="82" t="n">
        <f aca="false">IF(CJ35=1,0.5*$F$27,IF(CJ35=2,0.5*$F$27,0))</f>
        <v>0</v>
      </c>
      <c r="CK37" s="82" t="n">
        <f aca="false">IF(CK35=1,0.5*$F$27,IF(CK35=2,0.5*$F$27,0))</f>
        <v>0</v>
      </c>
      <c r="CL37" s="82" t="n">
        <f aca="false">IF(CL35=1,0.5*$F$27,IF(CL35=2,0.5*$F$27,0))</f>
        <v>0</v>
      </c>
      <c r="CM37" s="82" t="n">
        <f aca="false">IF(CM35=1,0.5*$F$27,IF(CM35=2,0.5*$F$27,0))</f>
        <v>0</v>
      </c>
      <c r="CN37" s="82" t="n">
        <f aca="false">IF(CN35=1,0.5*$F$27,IF(CN35=2,0.5*$F$27,0))</f>
        <v>0</v>
      </c>
      <c r="CO37" s="82" t="n">
        <f aca="false">IF(CO35=1,0.5*$F$27,IF(CO35=2,0.5*$F$27,0))</f>
        <v>0</v>
      </c>
      <c r="CP37" s="82" t="n">
        <f aca="false">IF(CP35=1,0.5*$F$27,IF(CP35=2,0.5*$F$27,0))</f>
        <v>0</v>
      </c>
      <c r="CQ37" s="82" t="n">
        <f aca="false">IF(CQ35=1,0.5*$F$27,IF(CQ35=2,0.5*$F$27,0))</f>
        <v>0</v>
      </c>
      <c r="CR37" s="82" t="n">
        <f aca="false">IF(CR35=1,0.5*$F$27,IF(CR35=2,0.5*$F$27,0))</f>
        <v>0</v>
      </c>
      <c r="CS37" s="82" t="n">
        <f aca="false">IF(CS35=1,0.5*$F$27,IF(CS35=2,0.5*$F$27,0))</f>
        <v>0</v>
      </c>
      <c r="CT37" s="82" t="n">
        <f aca="false">IF(CT35=1,0.5*$F$27,IF(CT35=2,0.5*$F$27,0))</f>
        <v>0</v>
      </c>
      <c r="CU37" s="82" t="n">
        <f aca="false">IF(CU35=1,0.5*$F$27,IF(CU35=2,0.5*$F$27,0))</f>
        <v>0</v>
      </c>
      <c r="CV37" s="82" t="n">
        <f aca="false">IF(CV35=1,0.5*$F$27,IF(CV35=2,0.5*$F$27,0))</f>
        <v>0</v>
      </c>
      <c r="CW37" s="82" t="n">
        <f aca="false">IF(CW35=1,0.5*$F$27,IF(CW35=2,0.5*$F$27,0))</f>
        <v>0</v>
      </c>
      <c r="CX37" s="82" t="n">
        <f aca="false">IF(CX35=1,0.5*$F$27,IF(CX35=2,0.5*$F$27,0))</f>
        <v>0</v>
      </c>
      <c r="CY37" s="82" t="n">
        <f aca="false">IF(CY35=1,0.5*$F$27,IF(CY35=2,0.5*$F$27,0))</f>
        <v>0</v>
      </c>
      <c r="CZ37" s="82" t="n">
        <f aca="false">IF(CZ35=1,0.5*$F$27,IF(CZ35=2,0.5*$F$27,0))</f>
        <v>0</v>
      </c>
      <c r="DA37" s="82" t="n">
        <f aca="false">IF(DA35=1,0.5*$F$27,IF(DA35=2,0.5*$F$27,0))</f>
        <v>0</v>
      </c>
      <c r="DB37" s="82" t="n">
        <f aca="false">IF(DB35=1,0.5*$F$27,IF(DB35=2,0.5*$F$27,0))</f>
        <v>0</v>
      </c>
    </row>
    <row r="38" customFormat="false" ht="14.25" hidden="false" customHeight="false" outlineLevel="0" collapsed="false">
      <c r="E38" s="69" t="s">
        <v>668</v>
      </c>
      <c r="AA38" s="82" t="n">
        <f aca="false">0.5*'Cash Flow - Base'!AA291+0.5*'Cash Flow - Base'!Z291</f>
        <v>0</v>
      </c>
      <c r="AB38" s="82" t="n">
        <f aca="false">0.5*'Cash Flow - Base'!AB291+0.5*'Cash Flow - Base'!AA291</f>
        <v>0</v>
      </c>
      <c r="AC38" s="82" t="n">
        <f aca="false">0.5*'Cash Flow - Base'!AC291+0.5*'Cash Flow - Base'!AB291</f>
        <v>0</v>
      </c>
      <c r="AD38" s="82" t="n">
        <f aca="false">0.5*'Cash Flow - Base'!AD291+0.5*'Cash Flow - Base'!AC291</f>
        <v>0</v>
      </c>
      <c r="AE38" s="82" t="n">
        <f aca="false">0.5*'Cash Flow - Base'!AE291+0.5*'Cash Flow - Base'!AD291</f>
        <v>24.3</v>
      </c>
      <c r="AF38" s="82" t="n">
        <f aca="false">0.5*'Cash Flow - Base'!AF291+0.5*'Cash Flow - Base'!AE291</f>
        <v>64.2</v>
      </c>
      <c r="AG38" s="82" t="n">
        <f aca="false">0.5*'Cash Flow - Base'!AG291+0.5*'Cash Flow - Base'!AF291</f>
        <v>94.05</v>
      </c>
      <c r="AH38" s="82" t="n">
        <f aca="false">0.5*'Cash Flow - Base'!AH291+0.5*'Cash Flow - Base'!AG291</f>
        <v>102.15</v>
      </c>
      <c r="AI38" s="82" t="n">
        <f aca="false">0.5*'Cash Flow - Base'!AI291+0.5*'Cash Flow - Base'!AH291</f>
        <v>125.25</v>
      </c>
      <c r="AJ38" s="82" t="n">
        <f aca="false">0.5*'Cash Flow - Base'!AJ291+0.5*'Cash Flow - Base'!AI291</f>
        <v>138.15</v>
      </c>
      <c r="AK38" s="82" t="n">
        <f aca="false">0.5*'Cash Flow - Base'!AK291+0.5*'Cash Flow - Base'!AJ291</f>
        <v>99.4</v>
      </c>
      <c r="AL38" s="82" t="n">
        <f aca="false">0.5*'Cash Flow - Base'!AL291+0.5*'Cash Flow - Base'!AK291</f>
        <v>96.25</v>
      </c>
      <c r="AM38" s="82" t="n">
        <f aca="false">0.5*'Cash Flow - Base'!AM291+0.5*'Cash Flow - Base'!AL291</f>
        <v>117.7</v>
      </c>
      <c r="AN38" s="82" t="n">
        <f aca="false">0.5*'Cash Flow - Base'!AN291+0.5*'Cash Flow - Base'!AM291</f>
        <v>108.5</v>
      </c>
      <c r="AO38" s="82" t="n">
        <f aca="false">0.5*'Cash Flow - Base'!AO291+0.5*'Cash Flow - Base'!AN291</f>
        <v>112.7</v>
      </c>
      <c r="AP38" s="82" t="n">
        <f aca="false">0.5*'Cash Flow - Base'!AP291+0.5*'Cash Flow - Base'!AO291</f>
        <v>122.35</v>
      </c>
      <c r="AQ38" s="82" t="n">
        <f aca="false">0.5*'Cash Flow - Base'!AQ291+0.5*'Cash Flow - Base'!AP291</f>
        <v>91.1</v>
      </c>
      <c r="AR38" s="82" t="n">
        <f aca="false">0.5*'Cash Flow - Base'!AR291+0.5*'Cash Flow - Base'!AQ291</f>
        <v>62.75</v>
      </c>
      <c r="AS38" s="82" t="n">
        <f aca="false">0.5*'Cash Flow - Base'!AS291+0.5*'Cash Flow - Base'!AR291</f>
        <v>56.35</v>
      </c>
      <c r="AT38" s="82" t="n">
        <f aca="false">0.5*'Cash Flow - Base'!AT291+0.5*'Cash Flow - Base'!AS291</f>
        <v>53.35</v>
      </c>
      <c r="AU38" s="82" t="n">
        <f aca="false">0.5*'Cash Flow - Base'!AU291+0.5*'Cash Flow - Base'!AT291</f>
        <v>90.5</v>
      </c>
      <c r="AV38" s="82" t="n">
        <f aca="false">0.5*'Cash Flow - Base'!AV291+0.5*'Cash Flow - Base'!AU291</f>
        <v>86.6</v>
      </c>
      <c r="AW38" s="82" t="n">
        <f aca="false">0.5*'Cash Flow - Base'!AW291+0.5*'Cash Flow - Base'!AV291</f>
        <v>68.25</v>
      </c>
      <c r="AX38" s="82" t="n">
        <f aca="false">0.5*'Cash Flow - Base'!AX291+0.5*'Cash Flow - Base'!AW291</f>
        <v>94.8</v>
      </c>
      <c r="AY38" s="82" t="n">
        <f aca="false">0.5*'Cash Flow - Base'!AY291+0.5*'Cash Flow - Base'!AX291</f>
        <v>75.3</v>
      </c>
      <c r="AZ38" s="82" t="n">
        <f aca="false">0.5*'Cash Flow - Base'!AZ291+0.5*'Cash Flow - Base'!AY291</f>
        <v>62.4</v>
      </c>
      <c r="BA38" s="82" t="n">
        <f aca="false">0.5*'Cash Flow - Base'!BA291+0.5*'Cash Flow - Base'!AZ291</f>
        <v>76.8</v>
      </c>
      <c r="BB38" s="82" t="n">
        <f aca="false">0.5*'Cash Flow - Base'!BB291+0.5*'Cash Flow - Base'!BA291</f>
        <v>67.1</v>
      </c>
      <c r="BC38" s="82" t="n">
        <f aca="false">0.5*'Cash Flow - Base'!BC291+0.5*'Cash Flow - Base'!BB291</f>
        <v>79.2</v>
      </c>
      <c r="BD38" s="82" t="n">
        <f aca="false">0.5*'Cash Flow - Base'!BD291+0.5*'Cash Flow - Base'!BC291</f>
        <v>74.7</v>
      </c>
      <c r="BE38" s="82" t="n">
        <f aca="false">0.5*'Cash Flow - Base'!BE291+0.5*'Cash Flow - Base'!BD291</f>
        <v>42.9</v>
      </c>
      <c r="BF38" s="82" t="n">
        <f aca="false">0.5*'Cash Flow - Base'!BF291+0.5*'Cash Flow - Base'!BE291</f>
        <v>41.55</v>
      </c>
      <c r="BG38" s="82" t="n">
        <f aca="false">0.5*'Cash Flow - Base'!BG291+0.5*'Cash Flow - Base'!BF291</f>
        <v>37.45</v>
      </c>
      <c r="BH38" s="82" t="n">
        <f aca="false">0.5*'Cash Flow - Base'!BH291+0.5*'Cash Flow - Base'!BG291</f>
        <v>41.3</v>
      </c>
      <c r="BI38" s="82" t="n">
        <f aca="false">0.5*'Cash Flow - Base'!BI291+0.5*'Cash Flow - Base'!BH291</f>
        <v>43.95</v>
      </c>
      <c r="BJ38" s="82" t="n">
        <f aca="false">0.5*'Cash Flow - Base'!BJ291+0.5*'Cash Flow - Base'!BI291</f>
        <v>35.35</v>
      </c>
      <c r="BK38" s="82" t="n">
        <f aca="false">0.5*'Cash Flow - Base'!BK291+0.5*'Cash Flow - Base'!BJ291</f>
        <v>42.05</v>
      </c>
      <c r="BL38" s="82" t="n">
        <f aca="false">0.5*'Cash Flow - Base'!BL291+0.5*'Cash Flow - Base'!BK291</f>
        <v>40.35</v>
      </c>
      <c r="BM38" s="82" t="n">
        <f aca="false">0.5*'Cash Flow - Base'!BM291+0.5*'Cash Flow - Base'!BL291</f>
        <v>26.85</v>
      </c>
      <c r="BN38" s="82" t="n">
        <f aca="false">0.5*'Cash Flow - Base'!BN291+0.5*'Cash Flow - Base'!BM291</f>
        <v>24.2</v>
      </c>
      <c r="BO38" s="82" t="n">
        <f aca="false">0.5*'Cash Flow - Base'!BO291+0.5*'Cash Flow - Base'!BN291</f>
        <v>30.35</v>
      </c>
      <c r="BP38" s="82" t="n">
        <f aca="false">0.5*'Cash Flow - Base'!BP291+0.5*'Cash Flow - Base'!BO291</f>
        <v>29.65</v>
      </c>
      <c r="BQ38" s="82" t="n">
        <f aca="false">0.5*'Cash Flow - Base'!BQ291+0.5*'Cash Flow - Base'!BP291</f>
        <v>22.45</v>
      </c>
      <c r="BR38" s="82" t="n">
        <f aca="false">0.5*'Cash Flow - Base'!BR291+0.5*'Cash Flow - Base'!BQ291</f>
        <v>22.9</v>
      </c>
      <c r="BS38" s="82" t="n">
        <f aca="false">0.5*'Cash Flow - Base'!BS291+0.5*'Cash Flow - Base'!BR291</f>
        <v>36.55</v>
      </c>
      <c r="BT38" s="82" t="n">
        <f aca="false">0.5*'Cash Flow - Base'!BT291+0.5*'Cash Flow - Base'!BS291</f>
        <v>60.4</v>
      </c>
      <c r="BU38" s="82" t="n">
        <f aca="false">0.5*'Cash Flow - Base'!BU291+0.5*'Cash Flow - Base'!BT291</f>
        <v>45.55</v>
      </c>
      <c r="BV38" s="82" t="n">
        <f aca="false">0.5*'Cash Flow - Base'!BV291+0.5*'Cash Flow - Base'!BU291</f>
        <v>23.05</v>
      </c>
      <c r="BW38" s="82" t="n">
        <f aca="false">0.5*'Cash Flow - Base'!BW291+0.5*'Cash Flow - Base'!BV291</f>
        <v>23.75</v>
      </c>
      <c r="BX38" s="82" t="n">
        <f aca="false">0.5*'Cash Flow - Base'!BX291+0.5*'Cash Flow - Base'!BW291</f>
        <v>20.45</v>
      </c>
      <c r="BY38" s="82" t="n">
        <f aca="false">0.5*'Cash Flow - Base'!BY291+0.5*'Cash Flow - Base'!BX291</f>
        <v>27.3</v>
      </c>
      <c r="BZ38" s="82" t="n">
        <f aca="false">0.5*'Cash Flow - Base'!BZ291+0.5*'Cash Flow - Base'!BY291</f>
        <v>28.25</v>
      </c>
      <c r="CA38" s="82" t="n">
        <f aca="false">0.5*'Cash Flow - Base'!CA291+0.5*'Cash Flow - Base'!BZ291</f>
        <v>20.25</v>
      </c>
      <c r="CB38" s="82" t="n">
        <f aca="false">0.5*'Cash Flow - Base'!CB291+0.5*'Cash Flow - Base'!CA291</f>
        <v>25.4</v>
      </c>
      <c r="CC38" s="82" t="n">
        <f aca="false">0.5*'Cash Flow - Base'!CC291+0.5*'Cash Flow - Base'!CB291</f>
        <v>16.65</v>
      </c>
      <c r="CD38" s="82" t="n">
        <f aca="false">0.5*'Cash Flow - Base'!CD291+0.5*'Cash Flow - Base'!CC291</f>
        <v>0.8</v>
      </c>
      <c r="CE38" s="82" t="n">
        <f aca="false">0.5*'Cash Flow - Base'!CE291+0.5*'Cash Flow - Base'!CD291</f>
        <v>0</v>
      </c>
      <c r="CF38" s="82" t="n">
        <f aca="false">0.5*'Cash Flow - Base'!CF291+0.5*'Cash Flow - Base'!CE291</f>
        <v>0</v>
      </c>
      <c r="CG38" s="82" t="n">
        <f aca="false">0.5*'Cash Flow - Base'!CG291+0.5*'Cash Flow - Base'!CF291</f>
        <v>0</v>
      </c>
      <c r="CH38" s="82" t="n">
        <f aca="false">0.5*'Cash Flow - Base'!CH291+0.5*'Cash Flow - Base'!CG291</f>
        <v>0</v>
      </c>
      <c r="CI38" s="82" t="n">
        <f aca="false">0.5*'Cash Flow - Base'!CI291+0.5*'Cash Flow - Base'!CH291</f>
        <v>0</v>
      </c>
      <c r="CJ38" s="82" t="n">
        <f aca="false">0.5*'Cash Flow - Base'!CJ291+0.5*'Cash Flow - Base'!CI291</f>
        <v>0</v>
      </c>
      <c r="CK38" s="82" t="n">
        <f aca="false">0.5*'Cash Flow - Base'!CK291+0.5*'Cash Flow - Base'!CJ291</f>
        <v>0</v>
      </c>
      <c r="CL38" s="82" t="n">
        <f aca="false">0.5*'Cash Flow - Base'!CL291+0.5*'Cash Flow - Base'!CK291</f>
        <v>0</v>
      </c>
      <c r="CM38" s="82" t="n">
        <f aca="false">0.5*'Cash Flow - Base'!CM291+0.5*'Cash Flow - Base'!CL291</f>
        <v>0</v>
      </c>
      <c r="CN38" s="82" t="n">
        <f aca="false">0.5*'Cash Flow - Base'!CN291+0.5*'Cash Flow - Base'!CM291</f>
        <v>0</v>
      </c>
      <c r="CO38" s="82" t="n">
        <f aca="false">0.5*'Cash Flow - Base'!CO291+0.5*'Cash Flow - Base'!CN291</f>
        <v>0</v>
      </c>
      <c r="CP38" s="82" t="n">
        <f aca="false">0.5*'Cash Flow - Base'!CP291+0.5*'Cash Flow - Base'!CO291</f>
        <v>0</v>
      </c>
      <c r="CQ38" s="82" t="n">
        <f aca="false">0.5*'Cash Flow - Base'!CQ291+0.5*'Cash Flow - Base'!CP291</f>
        <v>0</v>
      </c>
      <c r="CR38" s="82" t="n">
        <f aca="false">0.5*'Cash Flow - Base'!CR291+0.5*'Cash Flow - Base'!CQ291</f>
        <v>0</v>
      </c>
      <c r="CS38" s="82" t="n">
        <f aca="false">0.5*'Cash Flow - Base'!CS291+0.5*'Cash Flow - Base'!CR291</f>
        <v>0</v>
      </c>
      <c r="CT38" s="82" t="n">
        <f aca="false">0.5*'Cash Flow - Base'!CT291+0.5*'Cash Flow - Base'!CS291</f>
        <v>0</v>
      </c>
      <c r="CU38" s="82" t="n">
        <f aca="false">0.5*'Cash Flow - Base'!CU291+0.5*'Cash Flow - Base'!CT291</f>
        <v>0</v>
      </c>
      <c r="CV38" s="82" t="n">
        <f aca="false">0.5*'Cash Flow - Base'!CV291+0.5*'Cash Flow - Base'!CU291</f>
        <v>0</v>
      </c>
      <c r="CW38" s="82" t="n">
        <f aca="false">0.5*'Cash Flow - Base'!CW291+0.5*'Cash Flow - Base'!CV291</f>
        <v>0</v>
      </c>
      <c r="CX38" s="82" t="n">
        <f aca="false">0.5*'Cash Flow - Base'!CX291+0.5*'Cash Flow - Base'!CW291</f>
        <v>0</v>
      </c>
      <c r="CY38" s="82" t="n">
        <f aca="false">0.5*'Cash Flow - Base'!CY291+0.5*'Cash Flow - Base'!CX291</f>
        <v>0</v>
      </c>
      <c r="CZ38" s="82" t="n">
        <f aca="false">0.5*'Cash Flow - Base'!CZ291+0.5*'Cash Flow - Base'!CY291</f>
        <v>0</v>
      </c>
      <c r="DA38" s="82" t="n">
        <f aca="false">0.5*'Cash Flow - Base'!DA291+0.5*'Cash Flow - Base'!CZ291</f>
        <v>0</v>
      </c>
      <c r="DB38" s="82" t="n">
        <f aca="false">0.5*'Cash Flow - Base'!DB291+0.5*'Cash Flow - Base'!DA291</f>
        <v>0</v>
      </c>
    </row>
    <row r="39" customFormat="false" ht="14.25" hidden="false" customHeight="false" outlineLevel="0" collapsed="false">
      <c r="E39" s="69" t="s">
        <v>669</v>
      </c>
      <c r="AA39" s="82" t="n">
        <f aca="false">IF(AND(AA35&gt;=1,AA35&lt;=$G$28*$F$33),$F$28/($G$28*$F$33),0)</f>
        <v>0</v>
      </c>
      <c r="AB39" s="82" t="n">
        <f aca="false">IF(AND(AB35&gt;=1,AB35&lt;=$G$28*$F$33),$F$28/($G$28*$F$33),0)</f>
        <v>0</v>
      </c>
      <c r="AC39" s="82" t="n">
        <f aca="false">IF(AND(AC35&gt;=1,AC35&lt;=$G$28*$F$33),$F$28/($G$28*$F$33),0)</f>
        <v>0</v>
      </c>
      <c r="AD39" s="82" t="n">
        <f aca="false">IF(AND(AD35&gt;=1,AD35&lt;=$G$28*$F$33),$F$28/($G$28*$F$33),0)</f>
        <v>0</v>
      </c>
      <c r="AE39" s="82" t="n">
        <f aca="false">IF(AND(AE35&gt;=1,AE35&lt;=$G$28*$F$33),$F$28/($G$28*$F$33),0)</f>
        <v>289.322833333333</v>
      </c>
      <c r="AF39" s="82" t="n">
        <f aca="false">IF(AND(AF35&gt;=1,AF35&lt;=$G$28*$F$33),$F$28/($G$28*$F$33),0)</f>
        <v>289.322833333333</v>
      </c>
      <c r="AG39" s="82" t="n">
        <f aca="false">IF(AND(AG35&gt;=1,AG35&lt;=$G$28*$F$33),$F$28/($G$28*$F$33),0)</f>
        <v>289.322833333333</v>
      </c>
      <c r="AH39" s="82" t="n">
        <f aca="false">IF(AND(AH35&gt;=1,AH35&lt;=$G$28*$F$33),$F$28/($G$28*$F$33),0)</f>
        <v>289.322833333333</v>
      </c>
      <c r="AI39" s="82" t="n">
        <f aca="false">IF(AND(AI35&gt;=1,AI35&lt;=$G$28*$F$33),$F$28/($G$28*$F$33),0)</f>
        <v>289.322833333333</v>
      </c>
      <c r="AJ39" s="82" t="n">
        <f aca="false">IF(AND(AJ35&gt;=1,AJ35&lt;=$G$28*$F$33),$F$28/($G$28*$F$33),0)</f>
        <v>289.322833333333</v>
      </c>
      <c r="AK39" s="82" t="n">
        <f aca="false">IF(AND(AK35&gt;=1,AK35&lt;=$G$28*$F$33),$F$28/($G$28*$F$33),0)</f>
        <v>0</v>
      </c>
      <c r="AL39" s="82" t="n">
        <f aca="false">IF(AND(AL35&gt;=1,AL35&lt;=$G$28*$F$33),$F$28/($G$28*$F$33),0)</f>
        <v>0</v>
      </c>
      <c r="AM39" s="82" t="n">
        <f aca="false">IF(AND(AM35&gt;=1,AM35&lt;=$G$28*$F$33),$F$28/($G$28*$F$33),0)</f>
        <v>0</v>
      </c>
      <c r="AN39" s="82" t="n">
        <f aca="false">IF(AND(AN35&gt;=1,AN35&lt;=$G$28*$F$33),$F$28/($G$28*$F$33),0)</f>
        <v>0</v>
      </c>
      <c r="AO39" s="82" t="n">
        <f aca="false">IF(AND(AO35&gt;=1,AO35&lt;=$G$28*$F$33),$F$28/($G$28*$F$33),0)</f>
        <v>0</v>
      </c>
      <c r="AP39" s="82" t="n">
        <f aca="false">IF(AND(AP35&gt;=1,AP35&lt;=$G$28*$F$33),$F$28/($G$28*$F$33),0)</f>
        <v>0</v>
      </c>
      <c r="AQ39" s="82" t="n">
        <f aca="false">IF(AND(AQ35&gt;=1,AQ35&lt;=$G$28*$F$33),$F$28/($G$28*$F$33),0)</f>
        <v>0</v>
      </c>
      <c r="AR39" s="82" t="n">
        <f aca="false">IF(AND(AR35&gt;=1,AR35&lt;=$G$28*$F$33),$F$28/($G$28*$F$33),0)</f>
        <v>0</v>
      </c>
      <c r="AS39" s="82" t="n">
        <f aca="false">IF(AND(AS35&gt;=1,AS35&lt;=$G$28*$F$33),$F$28/($G$28*$F$33),0)</f>
        <v>0</v>
      </c>
      <c r="AT39" s="82" t="n">
        <f aca="false">IF(AND(AT35&gt;=1,AT35&lt;=$G$28*$F$33),$F$28/($G$28*$F$33),0)</f>
        <v>0</v>
      </c>
      <c r="AU39" s="82" t="n">
        <f aca="false">IF(AND(AU35&gt;=1,AU35&lt;=$G$28*$F$33),$F$28/($G$28*$F$33),0)</f>
        <v>0</v>
      </c>
      <c r="AV39" s="82" t="n">
        <f aca="false">IF(AND(AV35&gt;=1,AV35&lt;=$G$28*$F$33),$F$28/($G$28*$F$33),0)</f>
        <v>0</v>
      </c>
      <c r="AW39" s="82" t="n">
        <f aca="false">IF(AND(AW35&gt;=1,AW35&lt;=$G$28*$F$33),$F$28/($G$28*$F$33),0)</f>
        <v>0</v>
      </c>
      <c r="AX39" s="82" t="n">
        <f aca="false">IF(AND(AX35&gt;=1,AX35&lt;=$G$28*$F$33),$F$28/($G$28*$F$33),0)</f>
        <v>0</v>
      </c>
      <c r="AY39" s="82" t="n">
        <f aca="false">IF(AND(AY35&gt;=1,AY35&lt;=$G$28*$F$33),$F$28/($G$28*$F$33),0)</f>
        <v>0</v>
      </c>
      <c r="AZ39" s="82" t="n">
        <f aca="false">IF(AND(AZ35&gt;=1,AZ35&lt;=$G$28*$F$33),$F$28/($G$28*$F$33),0)</f>
        <v>0</v>
      </c>
      <c r="BA39" s="82" t="n">
        <f aca="false">IF(AND(BA35&gt;=1,BA35&lt;=$G$28*$F$33),$F$28/($G$28*$F$33),0)</f>
        <v>0</v>
      </c>
      <c r="BB39" s="82" t="n">
        <f aca="false">IF(AND(BB35&gt;=1,BB35&lt;=$G$28*$F$33),$F$28/($G$28*$F$33),0)</f>
        <v>0</v>
      </c>
      <c r="BC39" s="82" t="n">
        <f aca="false">IF(AND(BC35&gt;=1,BC35&lt;=$G$28*$F$33),$F$28/($G$28*$F$33),0)</f>
        <v>0</v>
      </c>
      <c r="BD39" s="82" t="n">
        <f aca="false">IF(AND(BD35&gt;=1,BD35&lt;=$G$28*$F$33),$F$28/($G$28*$F$33),0)</f>
        <v>0</v>
      </c>
      <c r="BE39" s="82" t="n">
        <f aca="false">IF(AND(BE35&gt;=1,BE35&lt;=$G$28*$F$33),$F$28/($G$28*$F$33),0)</f>
        <v>0</v>
      </c>
      <c r="BF39" s="82" t="n">
        <f aca="false">IF(AND(BF35&gt;=1,BF35&lt;=$G$28*$F$33),$F$28/($G$28*$F$33),0)</f>
        <v>0</v>
      </c>
      <c r="BG39" s="82" t="n">
        <f aca="false">IF(AND(BG35&gt;=1,BG35&lt;=$G$28*$F$33),$F$28/($G$28*$F$33),0)</f>
        <v>0</v>
      </c>
      <c r="BH39" s="82" t="n">
        <f aca="false">IF(AND(BH35&gt;=1,BH35&lt;=$G$28*$F$33),$F$28/($G$28*$F$33),0)</f>
        <v>0</v>
      </c>
      <c r="BI39" s="82" t="n">
        <f aca="false">IF(AND(BI35&gt;=1,BI35&lt;=$G$28*$F$33),$F$28/($G$28*$F$33),0)</f>
        <v>0</v>
      </c>
      <c r="BJ39" s="82" t="n">
        <f aca="false">IF(AND(BJ35&gt;=1,BJ35&lt;=$G$28*$F$33),$F$28/($G$28*$F$33),0)</f>
        <v>0</v>
      </c>
      <c r="BK39" s="82" t="n">
        <f aca="false">IF(AND(BK35&gt;=1,BK35&lt;=$G$28*$F$33),$F$28/($G$28*$F$33),0)</f>
        <v>0</v>
      </c>
      <c r="BL39" s="82" t="n">
        <f aca="false">IF(AND(BL35&gt;=1,BL35&lt;=$G$28*$F$33),$F$28/($G$28*$F$33),0)</f>
        <v>0</v>
      </c>
      <c r="BM39" s="82" t="n">
        <f aca="false">IF(AND(BM35&gt;=1,BM35&lt;=$G$28*$F$33),$F$28/($G$28*$F$33),0)</f>
        <v>0</v>
      </c>
      <c r="BN39" s="82" t="n">
        <f aca="false">IF(AND(BN35&gt;=1,BN35&lt;=$G$28*$F$33),$F$28/($G$28*$F$33),0)</f>
        <v>0</v>
      </c>
      <c r="BO39" s="82" t="n">
        <f aca="false">IF(AND(BO35&gt;=1,BO35&lt;=$G$28*$F$33),$F$28/($G$28*$F$33),0)</f>
        <v>0</v>
      </c>
      <c r="BP39" s="82" t="n">
        <f aca="false">IF(AND(BP35&gt;=1,BP35&lt;=$G$28*$F$33),$F$28/($G$28*$F$33),0)</f>
        <v>0</v>
      </c>
      <c r="BQ39" s="82" t="n">
        <f aca="false">IF(AND(BQ35&gt;=1,BQ35&lt;=$G$28*$F$33),$F$28/($G$28*$F$33),0)</f>
        <v>0</v>
      </c>
      <c r="BR39" s="82" t="n">
        <f aca="false">IF(AND(BR35&gt;=1,BR35&lt;=$G$28*$F$33),$F$28/($G$28*$F$33),0)</f>
        <v>0</v>
      </c>
      <c r="BS39" s="82" t="n">
        <f aca="false">IF(AND(BS35&gt;=1,BS35&lt;=$G$28*$F$33),$F$28/($G$28*$F$33),0)</f>
        <v>0</v>
      </c>
      <c r="BT39" s="82" t="n">
        <f aca="false">IF(AND(BT35&gt;=1,BT35&lt;=$G$28*$F$33),$F$28/($G$28*$F$33),0)</f>
        <v>0</v>
      </c>
      <c r="BU39" s="82" t="n">
        <f aca="false">IF(AND(BU35&gt;=1,BU35&lt;=$G$28*$F$33),$F$28/($G$28*$F$33),0)</f>
        <v>0</v>
      </c>
      <c r="BV39" s="82" t="n">
        <f aca="false">IF(AND(BV35&gt;=1,BV35&lt;=$G$28*$F$33),$F$28/($G$28*$F$33),0)</f>
        <v>0</v>
      </c>
      <c r="BW39" s="82" t="n">
        <f aca="false">IF(AND(BW35&gt;=1,BW35&lt;=$G$28*$F$33),$F$28/($G$28*$F$33),0)</f>
        <v>0</v>
      </c>
      <c r="BX39" s="82" t="n">
        <f aca="false">IF(AND(BX35&gt;=1,BX35&lt;=$G$28*$F$33),$F$28/($G$28*$F$33),0)</f>
        <v>0</v>
      </c>
      <c r="BY39" s="82" t="n">
        <f aca="false">IF(AND(BY35&gt;=1,BY35&lt;=$G$28*$F$33),$F$28/($G$28*$F$33),0)</f>
        <v>0</v>
      </c>
      <c r="BZ39" s="82" t="n">
        <f aca="false">IF(AND(BZ35&gt;=1,BZ35&lt;=$G$28*$F$33),$F$28/($G$28*$F$33),0)</f>
        <v>0</v>
      </c>
      <c r="CA39" s="82" t="n">
        <f aca="false">IF(AND(CA35&gt;=1,CA35&lt;=$G$28*$F$33),$F$28/($G$28*$F$33),0)</f>
        <v>0</v>
      </c>
      <c r="CB39" s="82" t="n">
        <f aca="false">IF(AND(CB35&gt;=1,CB35&lt;=$G$28*$F$33),$F$28/($G$28*$F$33),0)</f>
        <v>0</v>
      </c>
      <c r="CC39" s="82" t="n">
        <f aca="false">IF(AND(CC35&gt;=1,CC35&lt;=$G$28*$F$33),$F$28/($G$28*$F$33),0)</f>
        <v>0</v>
      </c>
      <c r="CD39" s="82" t="n">
        <f aca="false">IF(AND(CD35&gt;=1,CD35&lt;=$G$28*$F$33),$F$28/($G$28*$F$33),0)</f>
        <v>0</v>
      </c>
      <c r="CE39" s="82" t="n">
        <f aca="false">IF(AND(CE35&gt;=1,CE35&lt;=$G$28*$F$33),$F$28/($G$28*$F$33),0)</f>
        <v>0</v>
      </c>
      <c r="CF39" s="82" t="n">
        <f aca="false">IF(AND(CF35&gt;=1,CF35&lt;=$G$28*$F$33),$F$28/($G$28*$F$33),0)</f>
        <v>0</v>
      </c>
      <c r="CG39" s="82" t="n">
        <f aca="false">IF(AND(CG35&gt;=1,CG35&lt;=$G$28*$F$33),$F$28/($G$28*$F$33),0)</f>
        <v>0</v>
      </c>
      <c r="CH39" s="82" t="n">
        <f aca="false">IF(AND(CH35&gt;=1,CH35&lt;=$G$28*$F$33),$F$28/($G$28*$F$33),0)</f>
        <v>0</v>
      </c>
      <c r="CI39" s="82" t="n">
        <f aca="false">IF(AND(CI35&gt;=1,CI35&lt;=$G$28*$F$33),$F$28/($G$28*$F$33),0)</f>
        <v>0</v>
      </c>
      <c r="CJ39" s="82" t="n">
        <f aca="false">IF(AND(CJ35&gt;=1,CJ35&lt;=$G$28*$F$33),$F$28/($G$28*$F$33),0)</f>
        <v>0</v>
      </c>
      <c r="CK39" s="82" t="n">
        <f aca="false">IF(AND(CK35&gt;=1,CK35&lt;=$G$28*$F$33),$F$28/($G$28*$F$33),0)</f>
        <v>0</v>
      </c>
      <c r="CL39" s="82" t="n">
        <f aca="false">IF(AND(CL35&gt;=1,CL35&lt;=$G$28*$F$33),$F$28/($G$28*$F$33),0)</f>
        <v>0</v>
      </c>
      <c r="CM39" s="82" t="n">
        <f aca="false">IF(AND(CM35&gt;=1,CM35&lt;=$G$28*$F$33),$F$28/($G$28*$F$33),0)</f>
        <v>0</v>
      </c>
      <c r="CN39" s="82" t="n">
        <f aca="false">IF(AND(CN35&gt;=1,CN35&lt;=$G$28*$F$33),$F$28/($G$28*$F$33),0)</f>
        <v>0</v>
      </c>
      <c r="CO39" s="82" t="n">
        <f aca="false">IF(AND(CO35&gt;=1,CO35&lt;=$G$28*$F$33),$F$28/($G$28*$F$33),0)</f>
        <v>0</v>
      </c>
      <c r="CP39" s="82" t="n">
        <f aca="false">IF(AND(CP35&gt;=1,CP35&lt;=$G$28*$F$33),$F$28/($G$28*$F$33),0)</f>
        <v>0</v>
      </c>
      <c r="CQ39" s="82" t="n">
        <f aca="false">IF(AND(CQ35&gt;=1,CQ35&lt;=$G$28*$F$33),$F$28/($G$28*$F$33),0)</f>
        <v>0</v>
      </c>
      <c r="CR39" s="82" t="n">
        <f aca="false">IF(AND(CR35&gt;=1,CR35&lt;=$G$28*$F$33),$F$28/($G$28*$F$33),0)</f>
        <v>0</v>
      </c>
      <c r="CS39" s="82" t="n">
        <f aca="false">IF(AND(CS35&gt;=1,CS35&lt;=$G$28*$F$33),$F$28/($G$28*$F$33),0)</f>
        <v>0</v>
      </c>
      <c r="CT39" s="82" t="n">
        <f aca="false">IF(AND(CT35&gt;=1,CT35&lt;=$G$28*$F$33),$F$28/($G$28*$F$33),0)</f>
        <v>0</v>
      </c>
      <c r="CU39" s="82" t="n">
        <f aca="false">IF(AND(CU35&gt;=1,CU35&lt;=$G$28*$F$33),$F$28/($G$28*$F$33),0)</f>
        <v>0</v>
      </c>
      <c r="CV39" s="82" t="n">
        <f aca="false">IF(AND(CV35&gt;=1,CV35&lt;=$G$28*$F$33),$F$28/($G$28*$F$33),0)</f>
        <v>0</v>
      </c>
      <c r="CW39" s="82" t="n">
        <f aca="false">IF(AND(CW35&gt;=1,CW35&lt;=$G$28*$F$33),$F$28/($G$28*$F$33),0)</f>
        <v>0</v>
      </c>
      <c r="CX39" s="82" t="n">
        <f aca="false">IF(AND(CX35&gt;=1,CX35&lt;=$G$28*$F$33),$F$28/($G$28*$F$33),0)</f>
        <v>0</v>
      </c>
      <c r="CY39" s="82" t="n">
        <f aca="false">IF(AND(CY35&gt;=1,CY35&lt;=$G$28*$F$33),$F$28/($G$28*$F$33),0)</f>
        <v>0</v>
      </c>
      <c r="CZ39" s="82" t="n">
        <f aca="false">IF(AND(CZ35&gt;=1,CZ35&lt;=$G$28*$F$33),$F$28/($G$28*$F$33),0)</f>
        <v>0</v>
      </c>
      <c r="DA39" s="82" t="n">
        <f aca="false">IF(AND(DA35&gt;=1,DA35&lt;=$G$28*$F$33),$F$28/($G$28*$F$33),0)</f>
        <v>0</v>
      </c>
      <c r="DB39" s="82" t="n">
        <f aca="false">IF(AND(DB35&gt;=1,DB35&lt;=$G$28*$F$33),$F$28/($G$28*$F$33),0)</f>
        <v>0</v>
      </c>
    </row>
    <row r="40" customFormat="false" ht="14.25" hidden="false" customHeight="false" outlineLevel="0" collapsed="false">
      <c r="E40" s="69" t="s">
        <v>670</v>
      </c>
      <c r="AA40" s="82" t="n">
        <f aca="false">IF(AND(AA35&gt;=1,AA35&lt;=$G$29*$F$33),$F$29/($G$29*$F$33),0)</f>
        <v>0</v>
      </c>
      <c r="AB40" s="82" t="n">
        <f aca="false">IF(AND(AB35&gt;=1,AB35&lt;=$G$29*$F$33),$F$29/($G$29*$F$33),0)</f>
        <v>0</v>
      </c>
      <c r="AC40" s="82" t="n">
        <f aca="false">IF(AND(AC35&gt;=1,AC35&lt;=$G$29*$F$33),$F$29/($G$29*$F$33),0)</f>
        <v>0</v>
      </c>
      <c r="AD40" s="82" t="n">
        <f aca="false">IF(AND(AD35&gt;=1,AD35&lt;=$G$29*$F$33),$F$29/($G$29*$F$33),0)</f>
        <v>0</v>
      </c>
      <c r="AE40" s="82" t="n">
        <f aca="false">IF(AND(AE35&gt;=1,AE35&lt;=$G$29*$F$33),$F$29/($G$29*$F$33),0)</f>
        <v>29.10403</v>
      </c>
      <c r="AF40" s="82" t="n">
        <f aca="false">IF(AND(AF35&gt;=1,AF35&lt;=$G$29*$F$33),$F$29/($G$29*$F$33),0)</f>
        <v>29.10403</v>
      </c>
      <c r="AG40" s="82" t="n">
        <f aca="false">IF(AND(AG35&gt;=1,AG35&lt;=$G$29*$F$33),$F$29/($G$29*$F$33),0)</f>
        <v>29.10403</v>
      </c>
      <c r="AH40" s="82" t="n">
        <f aca="false">IF(AND(AH35&gt;=1,AH35&lt;=$G$29*$F$33),$F$29/($G$29*$F$33),0)</f>
        <v>29.10403</v>
      </c>
      <c r="AI40" s="82" t="n">
        <f aca="false">IF(AND(AI35&gt;=1,AI35&lt;=$G$29*$F$33),$F$29/($G$29*$F$33),0)</f>
        <v>29.10403</v>
      </c>
      <c r="AJ40" s="82" t="n">
        <f aca="false">IF(AND(AJ35&gt;=1,AJ35&lt;=$G$29*$F$33),$F$29/($G$29*$F$33),0)</f>
        <v>29.10403</v>
      </c>
      <c r="AK40" s="82" t="n">
        <f aca="false">IF(AND(AK35&gt;=1,AK35&lt;=$G$29*$F$33),$F$29/($G$29*$F$33),0)</f>
        <v>29.10403</v>
      </c>
      <c r="AL40" s="82" t="n">
        <f aca="false">IF(AND(AL35&gt;=1,AL35&lt;=$G$29*$F$33),$F$29/($G$29*$F$33),0)</f>
        <v>29.10403</v>
      </c>
      <c r="AM40" s="82" t="n">
        <f aca="false">IF(AND(AM35&gt;=1,AM35&lt;=$G$29*$F$33),$F$29/($G$29*$F$33),0)</f>
        <v>29.10403</v>
      </c>
      <c r="AN40" s="82" t="n">
        <f aca="false">IF(AND(AN35&gt;=1,AN35&lt;=$G$29*$F$33),$F$29/($G$29*$F$33),0)</f>
        <v>29.10403</v>
      </c>
      <c r="AO40" s="82" t="n">
        <f aca="false">IF(AND(AO35&gt;=1,AO35&lt;=$G$29*$F$33),$F$29/($G$29*$F$33),0)</f>
        <v>29.10403</v>
      </c>
      <c r="AP40" s="82" t="n">
        <f aca="false">IF(AND(AP35&gt;=1,AP35&lt;=$G$29*$F$33),$F$29/($G$29*$F$33),0)</f>
        <v>29.10403</v>
      </c>
      <c r="AQ40" s="82" t="n">
        <f aca="false">IF(AND(AQ35&gt;=1,AQ35&lt;=$G$29*$F$33),$F$29/($G$29*$F$33),0)</f>
        <v>29.10403</v>
      </c>
      <c r="AR40" s="82" t="n">
        <f aca="false">IF(AND(AR35&gt;=1,AR35&lt;=$G$29*$F$33),$F$29/($G$29*$F$33),0)</f>
        <v>29.10403</v>
      </c>
      <c r="AS40" s="82" t="n">
        <f aca="false">IF(AND(AS35&gt;=1,AS35&lt;=$G$29*$F$33),$F$29/($G$29*$F$33),0)</f>
        <v>29.10403</v>
      </c>
      <c r="AT40" s="82" t="n">
        <f aca="false">IF(AND(AT35&gt;=1,AT35&lt;=$G$29*$F$33),$F$29/($G$29*$F$33),0)</f>
        <v>29.10403</v>
      </c>
      <c r="AU40" s="82" t="n">
        <f aca="false">IF(AND(AU35&gt;=1,AU35&lt;=$G$29*$F$33),$F$29/($G$29*$F$33),0)</f>
        <v>29.10403</v>
      </c>
      <c r="AV40" s="82" t="n">
        <f aca="false">IF(AND(AV35&gt;=1,AV35&lt;=$G$29*$F$33),$F$29/($G$29*$F$33),0)</f>
        <v>29.10403</v>
      </c>
      <c r="AW40" s="82" t="n">
        <f aca="false">IF(AND(AW35&gt;=1,AW35&lt;=$G$29*$F$33),$F$29/($G$29*$F$33),0)</f>
        <v>29.10403</v>
      </c>
      <c r="AX40" s="82" t="n">
        <f aca="false">IF(AND(AX35&gt;=1,AX35&lt;=$G$29*$F$33),$F$29/($G$29*$F$33),0)</f>
        <v>29.10403</v>
      </c>
      <c r="AY40" s="82" t="n">
        <f aca="false">IF(AND(AY35&gt;=1,AY35&lt;=$G$29*$F$33),$F$29/($G$29*$F$33),0)</f>
        <v>29.10403</v>
      </c>
      <c r="AZ40" s="82" t="n">
        <f aca="false">IF(AND(AZ35&gt;=1,AZ35&lt;=$G$29*$F$33),$F$29/($G$29*$F$33),0)</f>
        <v>29.10403</v>
      </c>
      <c r="BA40" s="82" t="n">
        <f aca="false">IF(AND(BA35&gt;=1,BA35&lt;=$G$29*$F$33),$F$29/($G$29*$F$33),0)</f>
        <v>29.10403</v>
      </c>
      <c r="BB40" s="82" t="n">
        <f aca="false">IF(AND(BB35&gt;=1,BB35&lt;=$G$29*$F$33),$F$29/($G$29*$F$33),0)</f>
        <v>29.10403</v>
      </c>
      <c r="BC40" s="82" t="n">
        <f aca="false">IF(AND(BC35&gt;=1,BC35&lt;=$G$29*$F$33),$F$29/($G$29*$F$33),0)</f>
        <v>29.10403</v>
      </c>
      <c r="BD40" s="82" t="n">
        <f aca="false">IF(AND(BD35&gt;=1,BD35&lt;=$G$29*$F$33),$F$29/($G$29*$F$33),0)</f>
        <v>29.10403</v>
      </c>
      <c r="BE40" s="82" t="n">
        <f aca="false">IF(AND(BE35&gt;=1,BE35&lt;=$G$29*$F$33),$F$29/($G$29*$F$33),0)</f>
        <v>29.10403</v>
      </c>
      <c r="BF40" s="82" t="n">
        <f aca="false">IF(AND(BF35&gt;=1,BF35&lt;=$G$29*$F$33),$F$29/($G$29*$F$33),0)</f>
        <v>29.10403</v>
      </c>
      <c r="BG40" s="82" t="n">
        <f aca="false">IF(AND(BG35&gt;=1,BG35&lt;=$G$29*$F$33),$F$29/($G$29*$F$33),0)</f>
        <v>29.10403</v>
      </c>
      <c r="BH40" s="82" t="n">
        <f aca="false">IF(AND(BH35&gt;=1,BH35&lt;=$G$29*$F$33),$F$29/($G$29*$F$33),0)</f>
        <v>29.10403</v>
      </c>
      <c r="BI40" s="82" t="n">
        <f aca="false">IF(AND(BI35&gt;=1,BI35&lt;=$G$29*$F$33),$F$29/($G$29*$F$33),0)</f>
        <v>0</v>
      </c>
      <c r="BJ40" s="82" t="n">
        <f aca="false">IF(AND(BJ35&gt;=1,BJ35&lt;=$G$29*$F$33),$F$29/($G$29*$F$33),0)</f>
        <v>0</v>
      </c>
      <c r="BK40" s="82" t="n">
        <f aca="false">IF(AND(BK35&gt;=1,BK35&lt;=$G$29*$F$33),$F$29/($G$29*$F$33),0)</f>
        <v>0</v>
      </c>
      <c r="BL40" s="82" t="n">
        <f aca="false">IF(AND(BL35&gt;=1,BL35&lt;=$G$29*$F$33),$F$29/($G$29*$F$33),0)</f>
        <v>0</v>
      </c>
      <c r="BM40" s="82" t="n">
        <f aca="false">IF(AND(BM35&gt;=1,BM35&lt;=$G$29*$F$33),$F$29/($G$29*$F$33),0)</f>
        <v>0</v>
      </c>
      <c r="BN40" s="82" t="n">
        <f aca="false">IF(AND(BN35&gt;=1,BN35&lt;=$G$29*$F$33),$F$29/($G$29*$F$33),0)</f>
        <v>0</v>
      </c>
      <c r="BO40" s="82" t="n">
        <f aca="false">IF(AND(BO35&gt;=1,BO35&lt;=$G$29*$F$33),$F$29/($G$29*$F$33),0)</f>
        <v>0</v>
      </c>
      <c r="BP40" s="82" t="n">
        <f aca="false">IF(AND(BP35&gt;=1,BP35&lt;=$G$29*$F$33),$F$29/($G$29*$F$33),0)</f>
        <v>0</v>
      </c>
      <c r="BQ40" s="82" t="n">
        <f aca="false">IF(AND(BQ35&gt;=1,BQ35&lt;=$G$29*$F$33),$F$29/($G$29*$F$33),0)</f>
        <v>0</v>
      </c>
      <c r="BR40" s="82" t="n">
        <f aca="false">IF(AND(BR35&gt;=1,BR35&lt;=$G$29*$F$33),$F$29/($G$29*$F$33),0)</f>
        <v>0</v>
      </c>
      <c r="BS40" s="82" t="n">
        <f aca="false">IF(AND(BS35&gt;=1,BS35&lt;=$G$29*$F$33),$F$29/($G$29*$F$33),0)</f>
        <v>0</v>
      </c>
      <c r="BT40" s="82" t="n">
        <f aca="false">IF(AND(BT35&gt;=1,BT35&lt;=$G$29*$F$33),$F$29/($G$29*$F$33),0)</f>
        <v>0</v>
      </c>
      <c r="BU40" s="82" t="n">
        <f aca="false">IF(AND(BU35&gt;=1,BU35&lt;=$G$29*$F$33),$F$29/($G$29*$F$33),0)</f>
        <v>0</v>
      </c>
      <c r="BV40" s="82" t="n">
        <f aca="false">IF(AND(BV35&gt;=1,BV35&lt;=$G$29*$F$33),$F$29/($G$29*$F$33),0)</f>
        <v>0</v>
      </c>
      <c r="BW40" s="82" t="n">
        <f aca="false">IF(AND(BW35&gt;=1,BW35&lt;=$G$29*$F$33),$F$29/($G$29*$F$33),0)</f>
        <v>0</v>
      </c>
      <c r="BX40" s="82" t="n">
        <f aca="false">IF(AND(BX35&gt;=1,BX35&lt;=$G$29*$F$33),$F$29/($G$29*$F$33),0)</f>
        <v>0</v>
      </c>
      <c r="BY40" s="82" t="n">
        <f aca="false">IF(AND(BY35&gt;=1,BY35&lt;=$G$29*$F$33),$F$29/($G$29*$F$33),0)</f>
        <v>0</v>
      </c>
      <c r="BZ40" s="82" t="n">
        <f aca="false">IF(AND(BZ35&gt;=1,BZ35&lt;=$G$29*$F$33),$F$29/($G$29*$F$33),0)</f>
        <v>0</v>
      </c>
      <c r="CA40" s="82" t="n">
        <f aca="false">IF(AND(CA35&gt;=1,CA35&lt;=$G$29*$F$33),$F$29/($G$29*$F$33),0)</f>
        <v>0</v>
      </c>
      <c r="CB40" s="82" t="n">
        <f aca="false">IF(AND(CB35&gt;=1,CB35&lt;=$G$29*$F$33),$F$29/($G$29*$F$33),0)</f>
        <v>0</v>
      </c>
      <c r="CC40" s="82" t="n">
        <f aca="false">IF(AND(CC35&gt;=1,CC35&lt;=$G$29*$F$33),$F$29/($G$29*$F$33),0)</f>
        <v>0</v>
      </c>
      <c r="CD40" s="82" t="n">
        <f aca="false">IF(AND(CD35&gt;=1,CD35&lt;=$G$29*$F$33),$F$29/($G$29*$F$33),0)</f>
        <v>0</v>
      </c>
      <c r="CE40" s="82" t="n">
        <f aca="false">IF(AND(CE35&gt;=1,CE35&lt;=$G$29*$F$33),$F$29/($G$29*$F$33),0)</f>
        <v>0</v>
      </c>
      <c r="CF40" s="82" t="n">
        <f aca="false">IF(AND(CF35&gt;=1,CF35&lt;=$G$29*$F$33),$F$29/($G$29*$F$33),0)</f>
        <v>0</v>
      </c>
      <c r="CG40" s="82" t="n">
        <f aca="false">IF(AND(CG35&gt;=1,CG35&lt;=$G$29*$F$33),$F$29/($G$29*$F$33),0)</f>
        <v>0</v>
      </c>
      <c r="CH40" s="82" t="n">
        <f aca="false">IF(AND(CH35&gt;=1,CH35&lt;=$G$29*$F$33),$F$29/($G$29*$F$33),0)</f>
        <v>0</v>
      </c>
      <c r="CI40" s="82" t="n">
        <f aca="false">IF(AND(CI35&gt;=1,CI35&lt;=$G$29*$F$33),$F$29/($G$29*$F$33),0)</f>
        <v>0</v>
      </c>
      <c r="CJ40" s="82" t="n">
        <f aca="false">IF(AND(CJ35&gt;=1,CJ35&lt;=$G$29*$F$33),$F$29/($G$29*$F$33),0)</f>
        <v>0</v>
      </c>
      <c r="CK40" s="82" t="n">
        <f aca="false">IF(AND(CK35&gt;=1,CK35&lt;=$G$29*$F$33),$F$29/($G$29*$F$33),0)</f>
        <v>0</v>
      </c>
      <c r="CL40" s="82" t="n">
        <f aca="false">IF(AND(CL35&gt;=1,CL35&lt;=$G$29*$F$33),$F$29/($G$29*$F$33),0)</f>
        <v>0</v>
      </c>
      <c r="CM40" s="82" t="n">
        <f aca="false">IF(AND(CM35&gt;=1,CM35&lt;=$G$29*$F$33),$F$29/($G$29*$F$33),0)</f>
        <v>0</v>
      </c>
      <c r="CN40" s="82" t="n">
        <f aca="false">IF(AND(CN35&gt;=1,CN35&lt;=$G$29*$F$33),$F$29/($G$29*$F$33),0)</f>
        <v>0</v>
      </c>
      <c r="CO40" s="82" t="n">
        <f aca="false">IF(AND(CO35&gt;=1,CO35&lt;=$G$29*$F$33),$F$29/($G$29*$F$33),0)</f>
        <v>0</v>
      </c>
      <c r="CP40" s="82" t="n">
        <f aca="false">IF(AND(CP35&gt;=1,CP35&lt;=$G$29*$F$33),$F$29/($G$29*$F$33),0)</f>
        <v>0</v>
      </c>
      <c r="CQ40" s="82" t="n">
        <f aca="false">IF(AND(CQ35&gt;=1,CQ35&lt;=$G$29*$F$33),$F$29/($G$29*$F$33),0)</f>
        <v>0</v>
      </c>
      <c r="CR40" s="82" t="n">
        <f aca="false">IF(AND(CR35&gt;=1,CR35&lt;=$G$29*$F$33),$F$29/($G$29*$F$33),0)</f>
        <v>0</v>
      </c>
      <c r="CS40" s="82" t="n">
        <f aca="false">IF(AND(CS35&gt;=1,CS35&lt;=$G$29*$F$33),$F$29/($G$29*$F$33),0)</f>
        <v>0</v>
      </c>
      <c r="CT40" s="82" t="n">
        <f aca="false">IF(AND(CT35&gt;=1,CT35&lt;=$G$29*$F$33),$F$29/($G$29*$F$33),0)</f>
        <v>0</v>
      </c>
      <c r="CU40" s="82" t="n">
        <f aca="false">IF(AND(CU35&gt;=1,CU35&lt;=$G$29*$F$33),$F$29/($G$29*$F$33),0)</f>
        <v>0</v>
      </c>
      <c r="CV40" s="82" t="n">
        <f aca="false">IF(AND(CV35&gt;=1,CV35&lt;=$G$29*$F$33),$F$29/($G$29*$F$33),0)</f>
        <v>0</v>
      </c>
      <c r="CW40" s="82" t="n">
        <f aca="false">IF(AND(CW35&gt;=1,CW35&lt;=$G$29*$F$33),$F$29/($G$29*$F$33),0)</f>
        <v>0</v>
      </c>
      <c r="CX40" s="82" t="n">
        <f aca="false">IF(AND(CX35&gt;=1,CX35&lt;=$G$29*$F$33),$F$29/($G$29*$F$33),0)</f>
        <v>0</v>
      </c>
      <c r="CY40" s="82" t="n">
        <f aca="false">IF(AND(CY35&gt;=1,CY35&lt;=$G$29*$F$33),$F$29/($G$29*$F$33),0)</f>
        <v>0</v>
      </c>
      <c r="CZ40" s="82" t="n">
        <f aca="false">IF(AND(CZ35&gt;=1,CZ35&lt;=$G$29*$F$33),$F$29/($G$29*$F$33),0)</f>
        <v>0</v>
      </c>
      <c r="DA40" s="82" t="n">
        <f aca="false">IF(AND(DA35&gt;=1,DA35&lt;=$G$29*$F$33),$F$29/($G$29*$F$33),0)</f>
        <v>0</v>
      </c>
      <c r="DB40" s="82" t="n">
        <f aca="false">IF(AND(DB35&gt;=1,DB35&lt;=$G$29*$F$33),$F$29/($G$29*$F$33),0)</f>
        <v>0</v>
      </c>
    </row>
    <row r="41" customFormat="false" ht="14.25" hidden="false" customHeight="false" outlineLevel="0" collapsed="false">
      <c r="E41" s="69" t="s">
        <v>671</v>
      </c>
      <c r="AA41" s="82" t="n">
        <f aca="false">IFERROR($F$30*'Mining Cost'!AA25/SUM('Mining Cost'!$AA$25:$DB$25),0)</f>
        <v>0</v>
      </c>
      <c r="AB41" s="82" t="n">
        <f aca="false">IFERROR($F$30*'Mining Cost'!AB25/SUM('Mining Cost'!$AA$25:$DB$25),0)</f>
        <v>0</v>
      </c>
      <c r="AC41" s="82" t="n">
        <f aca="false">IFERROR($F$30*'Mining Cost'!AC25/SUM('Mining Cost'!$AA$25:$DB$25),0)</f>
        <v>0.524641690537213</v>
      </c>
      <c r="AD41" s="82" t="n">
        <f aca="false">IFERROR($F$30*'Mining Cost'!AD25/SUM('Mining Cost'!$AA$25:$DB$25),0)</f>
        <v>10.3879054726368</v>
      </c>
      <c r="AE41" s="82" t="n">
        <f aca="false">IFERROR($F$30*'Mining Cost'!AE25/SUM('Mining Cost'!$AA$25:$DB$25),0)</f>
        <v>54.8775208301925</v>
      </c>
      <c r="AF41" s="82" t="n">
        <f aca="false">IFERROR($F$30*'Mining Cost'!AF25/SUM('Mining Cost'!$AA$25:$DB$25),0)</f>
        <v>53.9331657872255</v>
      </c>
      <c r="AG41" s="82" t="n">
        <f aca="false">IFERROR($F$30*'Mining Cost'!AG25/SUM('Mining Cost'!$AA$25:$DB$25),0)</f>
        <v>47.7423938388864</v>
      </c>
      <c r="AH41" s="82" t="n">
        <f aca="false">IFERROR($F$30*'Mining Cost'!AH25/SUM('Mining Cost'!$AA$25:$DB$25),0)</f>
        <v>44.4896153575557</v>
      </c>
      <c r="AI41" s="82" t="n">
        <f aca="false">IFERROR($F$30*'Mining Cost'!AI25/SUM('Mining Cost'!$AA$25:$DB$25),0)</f>
        <v>55.2972341826222</v>
      </c>
      <c r="AJ41" s="82" t="n">
        <f aca="false">IFERROR($F$30*'Mining Cost'!AJ25/SUM('Mining Cost'!$AA$25:$DB$25),0)</f>
        <v>49.0015338961757</v>
      </c>
      <c r="AK41" s="82" t="n">
        <f aca="false">IFERROR($F$30*'Mining Cost'!AK25/SUM('Mining Cost'!$AA$25:$DB$25),0)</f>
        <v>58.9697260163827</v>
      </c>
      <c r="AL41" s="82" t="n">
        <f aca="false">IFERROR($F$30*'Mining Cost'!AL25/SUM('Mining Cost'!$AA$25:$DB$25),0)</f>
        <v>73.3449083371024</v>
      </c>
      <c r="AM41" s="82" t="n">
        <f aca="false">IFERROR($F$30*'Mining Cost'!AM25/SUM('Mining Cost'!$AA$25:$DB$25),0)</f>
        <v>60.6485794261018</v>
      </c>
      <c r="AN41" s="82" t="n">
        <f aca="false">IFERROR($F$30*'Mining Cost'!AN25/SUM('Mining Cost'!$AA$25:$DB$25),0)</f>
        <v>57.7105859590934</v>
      </c>
      <c r="AO41" s="82" t="n">
        <f aca="false">IFERROR($F$30*'Mining Cost'!AO25/SUM('Mining Cost'!$AA$25:$DB$25),0)</f>
        <v>60.6485794261018</v>
      </c>
      <c r="AP41" s="82" t="n">
        <f aca="false">IFERROR($F$30*'Mining Cost'!AP25/SUM('Mining Cost'!$AA$25:$DB$25),0)</f>
        <v>66.5245663601186</v>
      </c>
      <c r="AQ41" s="82" t="n">
        <f aca="false">IFERROR($F$30*'Mining Cost'!AQ25/SUM('Mining Cost'!$AA$25:$DB$25),0)</f>
        <v>77.6469701995075</v>
      </c>
      <c r="AR41" s="82" t="n">
        <f aca="false">IFERROR($F$30*'Mining Cost'!AR25/SUM('Mining Cost'!$AA$25:$DB$25),0)</f>
        <v>77.4371135232926</v>
      </c>
      <c r="AS41" s="82" t="n">
        <f aca="false">IFERROR($F$30*'Mining Cost'!AS25/SUM('Mining Cost'!$AA$25:$DB$25),0)</f>
        <v>60.1239377355646</v>
      </c>
      <c r="AT41" s="82" t="n">
        <f aca="false">IFERROR($F$30*'Mining Cost'!AT25/SUM('Mining Cost'!$AA$25:$DB$25),0)</f>
        <v>54.4578074777627</v>
      </c>
      <c r="AU41" s="82" t="n">
        <f aca="false">IFERROR($F$30*'Mining Cost'!AU25/SUM('Mining Cost'!$AA$25:$DB$25),0)</f>
        <v>50.7853156440022</v>
      </c>
      <c r="AV41" s="82" t="n">
        <f aca="false">IFERROR($F$30*'Mining Cost'!AV25/SUM('Mining Cost'!$AA$25:$DB$25),0)</f>
        <v>45.748755414845</v>
      </c>
      <c r="AW41" s="82" t="n">
        <f aca="false">IFERROR($F$30*'Mining Cost'!AW25/SUM('Mining Cost'!$AA$25:$DB$25),0)</f>
        <v>58.2352276496306</v>
      </c>
      <c r="AX41" s="82" t="n">
        <f aca="false">IFERROR($F$30*'Mining Cost'!AX25/SUM('Mining Cost'!$AA$25:$DB$25),0)</f>
        <v>59.3894393688125</v>
      </c>
      <c r="AY41" s="82" t="n">
        <f aca="false">IFERROR($F$30*'Mining Cost'!AY25/SUM('Mining Cost'!$AA$25:$DB$25),0)</f>
        <v>63.9013579074325</v>
      </c>
      <c r="AZ41" s="82" t="n">
        <f aca="false">IFERROR($F$30*'Mining Cost'!AZ25/SUM('Mining Cost'!$AA$25:$DB$25),0)</f>
        <v>63.2717878787879</v>
      </c>
      <c r="BA41" s="82" t="n">
        <f aca="false">IFERROR($F$30*'Mining Cost'!BA25/SUM('Mining Cost'!$AA$25:$DB$25),0)</f>
        <v>65.6851396552591</v>
      </c>
      <c r="BB41" s="82" t="n">
        <f aca="false">IFERROR($F$30*'Mining Cost'!BB25/SUM('Mining Cost'!$AA$25:$DB$25),0)</f>
        <v>62.117576159606</v>
      </c>
      <c r="BC41" s="82" t="n">
        <f aca="false">IFERROR($F$30*'Mining Cost'!BC25/SUM('Mining Cost'!$AA$25:$DB$25),0)</f>
        <v>71.7709832654907</v>
      </c>
      <c r="BD41" s="82" t="n">
        <f aca="false">IFERROR($F$30*'Mining Cost'!BD25/SUM('Mining Cost'!$AA$25:$DB$25),0)</f>
        <v>70.3019865319865</v>
      </c>
      <c r="BE41" s="82" t="n">
        <f aca="false">IFERROR($F$30*'Mining Cost'!BE25/SUM('Mining Cost'!$AA$25:$DB$25),0)</f>
        <v>58.7598693401678</v>
      </c>
      <c r="BF41" s="82" t="n">
        <f aca="false">IFERROR($F$30*'Mining Cost'!BF25/SUM('Mining Cost'!$AA$25:$DB$25),0)</f>
        <v>52.0444557012915</v>
      </c>
      <c r="BG41" s="82" t="n">
        <f aca="false">IFERROR($F$30*'Mining Cost'!BG25/SUM('Mining Cost'!$AA$25:$DB$25),0)</f>
        <v>49.7360322629278</v>
      </c>
      <c r="BH41" s="82" t="n">
        <f aca="false">IFERROR($F$30*'Mining Cost'!BH25/SUM('Mining Cost'!$AA$25:$DB$25),0)</f>
        <v>48.0571788532087</v>
      </c>
      <c r="BI41" s="82" t="n">
        <f aca="false">IFERROR($F$30*'Mining Cost'!BI25/SUM('Mining Cost'!$AA$25:$DB$25),0)</f>
        <v>49.316318910498</v>
      </c>
      <c r="BJ41" s="82" t="n">
        <f aca="false">IFERROR($F$30*'Mining Cost'!BJ25/SUM('Mining Cost'!$AA$25:$DB$25),0)</f>
        <v>53.4085240966883</v>
      </c>
      <c r="BK41" s="82" t="n">
        <f aca="false">IFERROR($F$30*'Mining Cost'!BK25/SUM('Mining Cost'!$AA$25:$DB$25),0)</f>
        <v>55.716947535052</v>
      </c>
      <c r="BL41" s="82" t="n">
        <f aca="false">IFERROR($F$30*'Mining Cost'!BL25/SUM('Mining Cost'!$AA$25:$DB$25),0)</f>
        <v>55.2972341826222</v>
      </c>
      <c r="BM41" s="82" t="n">
        <f aca="false">IFERROR($F$30*'Mining Cost'!BM25/SUM('Mining Cost'!$AA$25:$DB$25),0)</f>
        <v>29.170077993869</v>
      </c>
      <c r="BN41" s="82" t="n">
        <f aca="false">IFERROR($F$30*'Mining Cost'!BN25/SUM('Mining Cost'!$AA$25:$DB$25),0)</f>
        <v>29.0651496557616</v>
      </c>
      <c r="BO41" s="82" t="n">
        <f aca="false">IFERROR($F$30*'Mining Cost'!BO25/SUM('Mining Cost'!$AA$25:$DB$25),0)</f>
        <v>32.4228564751998</v>
      </c>
      <c r="BP41" s="82" t="n">
        <f aca="false">IFERROR($F$30*'Mining Cost'!BP25/SUM('Mining Cost'!$AA$25:$DB$25),0)</f>
        <v>0</v>
      </c>
      <c r="BQ41" s="82" t="n">
        <f aca="false">IFERROR($F$30*'Mining Cost'!BQ25/SUM('Mining Cost'!$AA$25:$DB$25),0)</f>
        <v>0</v>
      </c>
      <c r="BR41" s="82" t="n">
        <f aca="false">IFERROR($F$30*'Mining Cost'!BR25/SUM('Mining Cost'!$AA$25:$DB$25),0)</f>
        <v>0</v>
      </c>
      <c r="BS41" s="82" t="n">
        <f aca="false">IFERROR($F$30*'Mining Cost'!BS25/SUM('Mining Cost'!$AA$25:$DB$25),0)</f>
        <v>0</v>
      </c>
      <c r="BT41" s="82" t="n">
        <f aca="false">IFERROR($F$30*'Mining Cost'!BT25/SUM('Mining Cost'!$AA$25:$DB$25),0)</f>
        <v>0</v>
      </c>
      <c r="BU41" s="82" t="n">
        <f aca="false">IFERROR($F$30*'Mining Cost'!BU25/SUM('Mining Cost'!$AA$25:$DB$25),0)</f>
        <v>0</v>
      </c>
      <c r="BV41" s="82" t="n">
        <f aca="false">IFERROR($F$30*'Mining Cost'!BV25/SUM('Mining Cost'!$AA$25:$DB$25),0)</f>
        <v>0</v>
      </c>
      <c r="BW41" s="82" t="n">
        <f aca="false">IFERROR($F$30*'Mining Cost'!BW25/SUM('Mining Cost'!$AA$25:$DB$25),0)</f>
        <v>0</v>
      </c>
      <c r="BX41" s="82" t="n">
        <f aca="false">IFERROR($F$30*'Mining Cost'!BX25/SUM('Mining Cost'!$AA$25:$DB$25),0)</f>
        <v>0</v>
      </c>
      <c r="BY41" s="82" t="n">
        <f aca="false">IFERROR($F$30*'Mining Cost'!BY25/SUM('Mining Cost'!$AA$25:$DB$25),0)</f>
        <v>0</v>
      </c>
      <c r="BZ41" s="82" t="n">
        <f aca="false">IFERROR($F$30*'Mining Cost'!BZ25/SUM('Mining Cost'!$AA$25:$DB$25),0)</f>
        <v>0</v>
      </c>
      <c r="CA41" s="82" t="n">
        <f aca="false">IFERROR($F$30*'Mining Cost'!CA25/SUM('Mining Cost'!$AA$25:$DB$25),0)</f>
        <v>0</v>
      </c>
      <c r="CB41" s="82" t="n">
        <f aca="false">IFERROR($F$30*'Mining Cost'!CB25/SUM('Mining Cost'!$AA$25:$DB$25),0)</f>
        <v>0</v>
      </c>
      <c r="CC41" s="82" t="n">
        <f aca="false">IFERROR($F$30*'Mining Cost'!CC25/SUM('Mining Cost'!$AA$25:$DB$25),0)</f>
        <v>0</v>
      </c>
      <c r="CD41" s="82" t="n">
        <f aca="false">IFERROR($F$30*'Mining Cost'!CD25/SUM('Mining Cost'!$AA$25:$DB$25),0)</f>
        <v>0</v>
      </c>
      <c r="CE41" s="82" t="n">
        <f aca="false">IFERROR($F$30*'Mining Cost'!CE25/SUM('Mining Cost'!$AA$25:$DB$25),0)</f>
        <v>0</v>
      </c>
      <c r="CF41" s="82" t="n">
        <f aca="false">IFERROR($F$30*'Mining Cost'!CF25/SUM('Mining Cost'!$AA$25:$DB$25),0)</f>
        <v>0</v>
      </c>
      <c r="CG41" s="82" t="n">
        <f aca="false">IFERROR($F$30*'Mining Cost'!CG25/SUM('Mining Cost'!$AA$25:$DB$25),0)</f>
        <v>0</v>
      </c>
      <c r="CH41" s="82" t="n">
        <f aca="false">IFERROR($F$30*'Mining Cost'!CH25/SUM('Mining Cost'!$AA$25:$DB$25),0)</f>
        <v>0</v>
      </c>
      <c r="CI41" s="82" t="n">
        <f aca="false">IFERROR($F$30*'Mining Cost'!CI25/SUM('Mining Cost'!$AA$25:$DB$25),0)</f>
        <v>0</v>
      </c>
      <c r="CJ41" s="82" t="n">
        <f aca="false">IFERROR($F$30*'Mining Cost'!CJ25/SUM('Mining Cost'!$AA$25:$DB$25),0)</f>
        <v>0</v>
      </c>
      <c r="CK41" s="82" t="n">
        <f aca="false">IFERROR($F$30*'Mining Cost'!CK25/SUM('Mining Cost'!$AA$25:$DB$25),0)</f>
        <v>0</v>
      </c>
      <c r="CL41" s="82" t="n">
        <f aca="false">IFERROR($F$30*'Mining Cost'!CL25/SUM('Mining Cost'!$AA$25:$DB$25),0)</f>
        <v>0</v>
      </c>
      <c r="CM41" s="82" t="n">
        <f aca="false">IFERROR($F$30*'Mining Cost'!CM25/SUM('Mining Cost'!$AA$25:$DB$25),0)</f>
        <v>0</v>
      </c>
      <c r="CN41" s="82" t="n">
        <f aca="false">IFERROR($F$30*'Mining Cost'!CN25/SUM('Mining Cost'!$AA$25:$DB$25),0)</f>
        <v>0</v>
      </c>
      <c r="CO41" s="82" t="n">
        <f aca="false">IFERROR($F$30*'Mining Cost'!CO25/SUM('Mining Cost'!$AA$25:$DB$25),0)</f>
        <v>0</v>
      </c>
      <c r="CP41" s="82" t="n">
        <f aca="false">IFERROR($F$30*'Mining Cost'!CP25/SUM('Mining Cost'!$AA$25:$DB$25),0)</f>
        <v>0</v>
      </c>
      <c r="CQ41" s="82" t="n">
        <f aca="false">IFERROR($F$30*'Mining Cost'!CQ25/SUM('Mining Cost'!$AA$25:$DB$25),0)</f>
        <v>0</v>
      </c>
      <c r="CR41" s="82" t="n">
        <f aca="false">IFERROR($F$30*'Mining Cost'!CR25/SUM('Mining Cost'!$AA$25:$DB$25),0)</f>
        <v>0</v>
      </c>
      <c r="CS41" s="82" t="n">
        <f aca="false">IFERROR($F$30*'Mining Cost'!CS25/SUM('Mining Cost'!$AA$25:$DB$25),0)</f>
        <v>0</v>
      </c>
      <c r="CT41" s="82" t="n">
        <f aca="false">IFERROR($F$30*'Mining Cost'!CT25/SUM('Mining Cost'!$AA$25:$DB$25),0)</f>
        <v>0</v>
      </c>
      <c r="CU41" s="82" t="n">
        <f aca="false">IFERROR($F$30*'Mining Cost'!CU25/SUM('Mining Cost'!$AA$25:$DB$25),0)</f>
        <v>0</v>
      </c>
      <c r="CV41" s="82" t="n">
        <f aca="false">IFERROR($F$30*'Mining Cost'!CV25/SUM('Mining Cost'!$AA$25:$DB$25),0)</f>
        <v>0</v>
      </c>
      <c r="CW41" s="82" t="n">
        <f aca="false">IFERROR($F$30*'Mining Cost'!CW25/SUM('Mining Cost'!$AA$25:$DB$25),0)</f>
        <v>0</v>
      </c>
      <c r="CX41" s="82" t="n">
        <f aca="false">IFERROR($F$30*'Mining Cost'!CX25/SUM('Mining Cost'!$AA$25:$DB$25),0)</f>
        <v>0</v>
      </c>
      <c r="CY41" s="82" t="n">
        <f aca="false">IFERROR($F$30*'Mining Cost'!CY25/SUM('Mining Cost'!$AA$25:$DB$25),0)</f>
        <v>0</v>
      </c>
      <c r="CZ41" s="82" t="n">
        <f aca="false">IFERROR($F$30*'Mining Cost'!CZ25/SUM('Mining Cost'!$AA$25:$DB$25),0)</f>
        <v>0</v>
      </c>
      <c r="DA41" s="82" t="n">
        <f aca="false">IFERROR($F$30*'Mining Cost'!DA25/SUM('Mining Cost'!$AA$25:$DB$25),0)</f>
        <v>0</v>
      </c>
      <c r="DB41" s="82" t="n">
        <f aca="false">IFERROR($F$30*'Mining Cost'!DB25/SUM('Mining Cost'!$AA$25:$DB$25),0)</f>
        <v>0</v>
      </c>
    </row>
    <row r="43" customFormat="false" ht="35.5" hidden="false" customHeight="false" outlineLevel="0" collapsed="false">
      <c r="E43" s="69" t="s">
        <v>672</v>
      </c>
      <c r="H43" s="70" t="s">
        <v>673</v>
      </c>
      <c r="AA43" s="82" t="n">
        <f aca="false">SUM(AA37:AA41)</f>
        <v>0</v>
      </c>
      <c r="AB43" s="82" t="n">
        <f aca="false">SUM(AB37:AB41)</f>
        <v>0</v>
      </c>
      <c r="AC43" s="82" t="n">
        <f aca="false">SUM(AC37:AC41)</f>
        <v>0.524641690537213</v>
      </c>
      <c r="AD43" s="82" t="n">
        <f aca="false">SUM(AD37:AD41)</f>
        <v>10.3879054726368</v>
      </c>
      <c r="AE43" s="82" t="n">
        <f aca="false">SUM(AE37:AE41)</f>
        <v>831.590884163526</v>
      </c>
      <c r="AF43" s="82" t="n">
        <f aca="false">SUM(AF37:AF41)</f>
        <v>870.546529120559</v>
      </c>
      <c r="AG43" s="82" t="n">
        <f aca="false">SUM(AG37:AG41)</f>
        <v>460.21925717222</v>
      </c>
      <c r="AH43" s="82" t="n">
        <f aca="false">SUM(AH37:AH41)</f>
        <v>465.066478690889</v>
      </c>
      <c r="AI43" s="82" t="n">
        <f aca="false">SUM(AI37:AI41)</f>
        <v>498.974097515956</v>
      </c>
      <c r="AJ43" s="82" t="n">
        <f aca="false">SUM(AJ37:AJ41)</f>
        <v>505.578397229509</v>
      </c>
      <c r="AK43" s="82" t="n">
        <f aca="false">SUM(AK37:AK41)</f>
        <v>187.473756016383</v>
      </c>
      <c r="AL43" s="82" t="n">
        <f aca="false">SUM(AL37:AL41)</f>
        <v>198.698938337102</v>
      </c>
      <c r="AM43" s="82" t="n">
        <f aca="false">SUM(AM37:AM41)</f>
        <v>207.452609426102</v>
      </c>
      <c r="AN43" s="82" t="n">
        <f aca="false">SUM(AN37:AN41)</f>
        <v>195.314615959093</v>
      </c>
      <c r="AO43" s="82" t="n">
        <f aca="false">SUM(AO37:AO41)</f>
        <v>202.452609426102</v>
      </c>
      <c r="AP43" s="82" t="n">
        <f aca="false">SUM(AP37:AP41)</f>
        <v>217.978596360119</v>
      </c>
      <c r="AQ43" s="82" t="n">
        <f aca="false">SUM(AQ37:AQ41)</f>
        <v>197.851000199508</v>
      </c>
      <c r="AR43" s="82" t="n">
        <f aca="false">SUM(AR37:AR41)</f>
        <v>169.291143523293</v>
      </c>
      <c r="AS43" s="82" t="n">
        <f aca="false">SUM(AS37:AS41)</f>
        <v>145.577967735565</v>
      </c>
      <c r="AT43" s="82" t="n">
        <f aca="false">SUM(AT37:AT41)</f>
        <v>136.911837477763</v>
      </c>
      <c r="AU43" s="82" t="n">
        <f aca="false">SUM(AU37:AU41)</f>
        <v>170.389345644002</v>
      </c>
      <c r="AV43" s="82" t="n">
        <f aca="false">SUM(AV37:AV41)</f>
        <v>161.452785414845</v>
      </c>
      <c r="AW43" s="82" t="n">
        <f aca="false">SUM(AW37:AW41)</f>
        <v>155.589257649631</v>
      </c>
      <c r="AX43" s="82" t="n">
        <f aca="false">SUM(AX37:AX41)</f>
        <v>183.293469368813</v>
      </c>
      <c r="AY43" s="82" t="n">
        <f aca="false">SUM(AY37:AY41)</f>
        <v>168.305387907433</v>
      </c>
      <c r="AZ43" s="82" t="n">
        <f aca="false">SUM(AZ37:AZ41)</f>
        <v>154.775817878788</v>
      </c>
      <c r="BA43" s="82" t="n">
        <f aca="false">SUM(BA37:BA41)</f>
        <v>171.589169655259</v>
      </c>
      <c r="BB43" s="82" t="n">
        <f aca="false">SUM(BB37:BB41)</f>
        <v>158.321606159606</v>
      </c>
      <c r="BC43" s="82" t="n">
        <f aca="false">SUM(BC37:BC41)</f>
        <v>180.075013265491</v>
      </c>
      <c r="BD43" s="82" t="n">
        <f aca="false">SUM(BD37:BD41)</f>
        <v>174.106016531987</v>
      </c>
      <c r="BE43" s="82" t="n">
        <f aca="false">SUM(BE37:BE41)</f>
        <v>130.763899340168</v>
      </c>
      <c r="BF43" s="82" t="n">
        <f aca="false">SUM(BF37:BF41)</f>
        <v>122.698485701292</v>
      </c>
      <c r="BG43" s="82" t="n">
        <f aca="false">SUM(BG37:BG41)</f>
        <v>116.290062262928</v>
      </c>
      <c r="BH43" s="82" t="n">
        <f aca="false">SUM(BH37:BH41)</f>
        <v>118.461208853209</v>
      </c>
      <c r="BI43" s="82" t="n">
        <f aca="false">SUM(BI37:BI41)</f>
        <v>93.266318910498</v>
      </c>
      <c r="BJ43" s="82" t="n">
        <f aca="false">SUM(BJ37:BJ41)</f>
        <v>88.7585240966883</v>
      </c>
      <c r="BK43" s="82" t="n">
        <f aca="false">SUM(BK37:BK41)</f>
        <v>97.766947535052</v>
      </c>
      <c r="BL43" s="82" t="n">
        <f aca="false">SUM(BL37:BL41)</f>
        <v>95.6472341826222</v>
      </c>
      <c r="BM43" s="82" t="n">
        <f aca="false">SUM(BM37:BM41)</f>
        <v>56.020077993869</v>
      </c>
      <c r="BN43" s="82" t="n">
        <f aca="false">SUM(BN37:BN41)</f>
        <v>53.2651496557616</v>
      </c>
      <c r="BO43" s="82" t="n">
        <f aca="false">SUM(BO37:BO41)</f>
        <v>62.7728564751998</v>
      </c>
      <c r="BP43" s="82" t="n">
        <f aca="false">SUM(BP37:BP41)</f>
        <v>29.65</v>
      </c>
      <c r="BQ43" s="82" t="n">
        <f aca="false">SUM(BQ37:BQ41)</f>
        <v>22.45</v>
      </c>
      <c r="BR43" s="82" t="n">
        <f aca="false">SUM(BR37:BR41)</f>
        <v>22.9</v>
      </c>
      <c r="BS43" s="82" t="n">
        <f aca="false">SUM(BS37:BS41)</f>
        <v>36.55</v>
      </c>
      <c r="BT43" s="82" t="n">
        <f aca="false">SUM(BT37:BT41)</f>
        <v>60.4</v>
      </c>
      <c r="BU43" s="82" t="n">
        <f aca="false">SUM(BU37:BU41)</f>
        <v>45.55</v>
      </c>
      <c r="BV43" s="82" t="n">
        <f aca="false">SUM(BV37:BV41)</f>
        <v>23.05</v>
      </c>
      <c r="BW43" s="82" t="n">
        <f aca="false">SUM(BW37:BW41)</f>
        <v>23.75</v>
      </c>
      <c r="BX43" s="82" t="n">
        <f aca="false">SUM(BX37:BX41)</f>
        <v>20.45</v>
      </c>
      <c r="BY43" s="82" t="n">
        <f aca="false">SUM(BY37:BY41)</f>
        <v>27.3</v>
      </c>
      <c r="BZ43" s="82" t="n">
        <f aca="false">SUM(BZ37:BZ41)</f>
        <v>28.25</v>
      </c>
      <c r="CA43" s="82" t="n">
        <f aca="false">SUM(CA37:CA41)</f>
        <v>20.25</v>
      </c>
      <c r="CB43" s="82" t="n">
        <f aca="false">SUM(CB37:CB41)</f>
        <v>25.4</v>
      </c>
      <c r="CC43" s="82" t="n">
        <f aca="false">SUM(CC37:CC41)</f>
        <v>16.65</v>
      </c>
      <c r="CD43" s="82" t="n">
        <f aca="false">SUM(CD37:CD41)</f>
        <v>0.8</v>
      </c>
      <c r="CE43" s="82" t="n">
        <f aca="false">SUM(CE37:CE41)</f>
        <v>0</v>
      </c>
      <c r="CF43" s="82" t="n">
        <f aca="false">SUM(CF37:CF41)</f>
        <v>0</v>
      </c>
      <c r="CG43" s="82" t="n">
        <f aca="false">SUM(CG37:CG41)</f>
        <v>0</v>
      </c>
      <c r="CH43" s="82" t="n">
        <f aca="false">SUM(CH37:CH41)</f>
        <v>0</v>
      </c>
      <c r="CI43" s="82" t="n">
        <f aca="false">SUM(CI37:CI41)</f>
        <v>0</v>
      </c>
      <c r="CJ43" s="82" t="n">
        <f aca="false">SUM(CJ37:CJ41)</f>
        <v>0</v>
      </c>
      <c r="CK43" s="82" t="n">
        <f aca="false">SUM(CK37:CK41)</f>
        <v>0</v>
      </c>
      <c r="CL43" s="82" t="n">
        <f aca="false">SUM(CL37:CL41)</f>
        <v>0</v>
      </c>
      <c r="CM43" s="82" t="n">
        <f aca="false">SUM(CM37:CM41)</f>
        <v>0</v>
      </c>
      <c r="CN43" s="82" t="n">
        <f aca="false">SUM(CN37:CN41)</f>
        <v>0</v>
      </c>
      <c r="CO43" s="82" t="n">
        <f aca="false">SUM(CO37:CO41)</f>
        <v>0</v>
      </c>
      <c r="CP43" s="82" t="n">
        <f aca="false">SUM(CP37:CP41)</f>
        <v>0</v>
      </c>
      <c r="CQ43" s="82" t="n">
        <f aca="false">SUM(CQ37:CQ41)</f>
        <v>0</v>
      </c>
      <c r="CR43" s="82" t="n">
        <f aca="false">SUM(CR37:CR41)</f>
        <v>0</v>
      </c>
      <c r="CS43" s="82" t="n">
        <f aca="false">SUM(CS37:CS41)</f>
        <v>0</v>
      </c>
      <c r="CT43" s="82" t="n">
        <f aca="false">SUM(CT37:CT41)</f>
        <v>0</v>
      </c>
      <c r="CU43" s="82" t="n">
        <f aca="false">SUM(CU37:CU41)</f>
        <v>0</v>
      </c>
      <c r="CV43" s="82" t="n">
        <f aca="false">SUM(CV37:CV41)</f>
        <v>0</v>
      </c>
      <c r="CW43" s="82" t="n">
        <f aca="false">SUM(CW37:CW41)</f>
        <v>0</v>
      </c>
      <c r="CX43" s="82" t="n">
        <f aca="false">SUM(CX37:CX41)</f>
        <v>0</v>
      </c>
      <c r="CY43" s="82" t="n">
        <f aca="false">SUM(CY37:CY41)</f>
        <v>0</v>
      </c>
      <c r="CZ43" s="82" t="n">
        <f aca="false">SUM(CZ37:CZ41)</f>
        <v>0</v>
      </c>
      <c r="DA43" s="82" t="n">
        <f aca="false">SUM(DA37:DA41)</f>
        <v>0</v>
      </c>
      <c r="DB43" s="82" t="n">
        <f aca="false">SUM(DB37:DB41)</f>
        <v>0</v>
      </c>
    </row>
    <row r="45" customFormat="false" ht="35.5" hidden="false" customHeight="false" outlineLevel="0" collapsed="false">
      <c r="E45" s="69" t="s">
        <v>674</v>
      </c>
      <c r="H45" s="70" t="s">
        <v>675</v>
      </c>
      <c r="AA45" s="82" t="n">
        <f aca="false">IF($F$14="A",AA22,IF($F$14="B",AA43,AA62))</f>
        <v>0</v>
      </c>
      <c r="AB45" s="82" t="n">
        <f aca="false">IF($F$14="A",AB22,IF($F$14="B",AB43,AB62))</f>
        <v>0</v>
      </c>
      <c r="AC45" s="82" t="n">
        <f aca="false">IF($F$14="A",AC22,IF($F$14="B",AC43,AC62))</f>
        <v>0</v>
      </c>
      <c r="AD45" s="82" t="n">
        <f aca="false">IF($F$14="A",AD22,IF($F$14="B",AD43,AD62))</f>
        <v>0</v>
      </c>
      <c r="AE45" s="82" t="n">
        <f aca="false">IF($F$14="A",AE22,IF($F$14="B",AE43,AE62))</f>
        <v>514.099997906413</v>
      </c>
      <c r="AF45" s="82" t="n">
        <f aca="false">IF($F$14="A",AF22,IF($F$14="B",AF43,AF62))</f>
        <v>1795.29995585405</v>
      </c>
      <c r="AG45" s="82" t="n">
        <f aca="false">IF($F$14="A",AG22,IF($F$14="B",AG43,AG62))</f>
        <v>428.500022259385</v>
      </c>
      <c r="AH45" s="82" t="n">
        <f aca="false">IF($F$14="A",AH22,IF($F$14="B",AH43,AH62))</f>
        <v>360.199989303292</v>
      </c>
      <c r="AI45" s="82" t="n">
        <f aca="false">IF($F$14="A",AI22,IF($F$14="B",AI43,AI62))</f>
        <v>397.299986464394</v>
      </c>
      <c r="AJ45" s="82" t="n">
        <f aca="false">IF($F$14="A",AJ22,IF($F$14="B",AJ43,AJ62))</f>
        <v>419.899978410343</v>
      </c>
      <c r="AK45" s="82" t="n">
        <f aca="false">IF($F$14="A",AK22,IF($F$14="B",AK43,AK62))</f>
        <v>348.800007978468</v>
      </c>
      <c r="AL45" s="82" t="n">
        <f aca="false">IF($F$14="A",AL22,IF($F$14="B",AL43,AL62))</f>
        <v>305.19996352816</v>
      </c>
      <c r="AM45" s="82" t="n">
        <f aca="false">IF($F$14="A",AM22,IF($F$14="B",AM43,AM62))</f>
        <v>293.699953398487</v>
      </c>
      <c r="AN45" s="82" t="n">
        <f aca="false">IF($F$14="A",AN22,IF($F$14="B",AN43,AN62))</f>
        <v>274.300014147716</v>
      </c>
      <c r="AO45" s="82" t="n">
        <f aca="false">IF($F$14="A",AO22,IF($F$14="B",AO43,AO62))</f>
        <v>292.899983677692</v>
      </c>
      <c r="AP45" s="82" t="n">
        <f aca="false">IF($F$14="A",AP22,IF($F$14="B",AP43,AP62))</f>
        <v>313.500007868654</v>
      </c>
      <c r="AQ45" s="82" t="n">
        <f aca="false">IF($F$14="A",AQ22,IF($F$14="B",AQ43,AQ62))</f>
        <v>304.599964511064</v>
      </c>
      <c r="AR45" s="82" t="n">
        <f aca="false">IF($F$14="A",AR22,IF($F$14="B",AR43,AR62))</f>
        <v>270.499962435442</v>
      </c>
      <c r="AS45" s="82" t="n">
        <f aca="false">IF($F$14="A",AS22,IF($F$14="B",AS43,AS62))</f>
        <v>260.800036263056</v>
      </c>
      <c r="AT45" s="82" t="n">
        <f aca="false">IF($F$14="A",AT22,IF($F$14="B",AT43,AT62))</f>
        <v>220.600015211625</v>
      </c>
      <c r="AU45" s="82" t="n">
        <f aca="false">IF($F$14="A",AU22,IF($F$14="B",AU43,AU62))</f>
        <v>253.699989956754</v>
      </c>
      <c r="AV45" s="82" t="n">
        <f aca="false">IF($F$14="A",AV22,IF($F$14="B",AV43,AV62))</f>
        <v>221.699984440968</v>
      </c>
      <c r="AW45" s="82" t="n">
        <f aca="false">IF($F$14="A",AW22,IF($F$14="B",AW43,AW62))</f>
        <v>219.299988372584</v>
      </c>
      <c r="AX45" s="82" t="n">
        <f aca="false">IF($F$14="A",AX22,IF($F$14="B",AX43,AX62))</f>
        <v>237.699987198861</v>
      </c>
      <c r="AY45" s="82" t="n">
        <f aca="false">IF($F$14="A",AY22,IF($F$14="B",AY43,AY62))</f>
        <v>211.600029955185</v>
      </c>
      <c r="AZ45" s="82" t="n">
        <f aca="false">IF($F$14="A",AZ22,IF($F$14="B",AZ43,AZ62))</f>
        <v>202.299958284198</v>
      </c>
      <c r="BA45" s="82" t="n">
        <f aca="false">IF($F$14="A",BA22,IF($F$14="B",BA43,BA62))</f>
        <v>200.799960741458</v>
      </c>
      <c r="BB45" s="82" t="n">
        <f aca="false">IF($F$14="A",BB22,IF($F$14="B",BB43,BB62))</f>
        <v>168.299985013425</v>
      </c>
      <c r="BC45" s="82" t="n">
        <f aca="false">IF($F$14="A",BC22,IF($F$14="B",BC43,BC62))</f>
        <v>199.500020808416</v>
      </c>
      <c r="BD45" s="82" t="n">
        <f aca="false">IF($F$14="A",BD22,IF($F$14="B",BD43,BD62))</f>
        <v>198.300022774224</v>
      </c>
      <c r="BE45" s="82" t="n">
        <f aca="false">IF($F$14="A",BE22,IF($F$14="B",BE43,BE62))</f>
        <v>149.199958365203</v>
      </c>
      <c r="BF45" s="82" t="n">
        <f aca="false">IF($F$14="A",BF22,IF($F$14="B",BF43,BF62))</f>
        <v>142.0999989649</v>
      </c>
      <c r="BG45" s="82" t="n">
        <f aca="false">IF($F$14="A",BG22,IF($F$14="B",BG43,BG62))</f>
        <v>139.599974091667</v>
      </c>
      <c r="BH45" s="82" t="n">
        <f aca="false">IF($F$14="A",BH22,IF($F$14="B",BH43,BH62))</f>
        <v>142.899968685695</v>
      </c>
      <c r="BI45" s="82" t="n">
        <f aca="false">IF($F$14="A",BI22,IF($F$14="B",BI43,BI62))</f>
        <v>146.100021380873</v>
      </c>
      <c r="BJ45" s="82" t="n">
        <f aca="false">IF($F$14="A",BJ22,IF($F$14="B",BJ43,BJ62))</f>
        <v>155.200035442162</v>
      </c>
      <c r="BK45" s="82" t="n">
        <f aca="false">IF($F$14="A",BK22,IF($F$14="B",BK43,BK62))</f>
        <v>154.699978323916</v>
      </c>
      <c r="BL45" s="82" t="n">
        <f aca="false">IF($F$14="A",BL22,IF($F$14="B",BL43,BL62))</f>
        <v>141.900028261201</v>
      </c>
      <c r="BM45" s="82" t="n">
        <f aca="false">IF($F$14="A",BM22,IF($F$14="B",BM43,BM62))</f>
        <v>109.300023728319</v>
      </c>
      <c r="BN45" s="82" t="n">
        <f aca="false">IF($F$14="A",BN22,IF($F$14="B",BN43,BN62))</f>
        <v>109.300023728319</v>
      </c>
      <c r="BO45" s="82" t="n">
        <f aca="false">IF($F$14="A",BO22,IF($F$14="B",BO43,BO62))</f>
        <v>118.10003828106</v>
      </c>
      <c r="BP45" s="82" t="n">
        <f aca="false">IF($F$14="A",BP22,IF($F$14="B",BP43,BP62))</f>
        <v>66.500035904805</v>
      </c>
      <c r="BQ45" s="82" t="n">
        <f aca="false">IF($F$14="A",BQ22,IF($F$14="B",BQ43,BQ62))</f>
        <v>57.100022334968</v>
      </c>
      <c r="BR45" s="82" t="n">
        <f aca="false">IF($F$14="A",BR22,IF($F$14="B",BR43,BR62))</f>
        <v>56.299965708174</v>
      </c>
      <c r="BS45" s="82" t="n">
        <f aca="false">IF($F$14="A",BS22,IF($F$14="B",BS43,BS62))</f>
        <v>68.600032464641</v>
      </c>
      <c r="BT45" s="82" t="n">
        <f aca="false">IF($F$14="A",BT22,IF($F$14="B",BT43,BT62))</f>
        <v>76.700019195437</v>
      </c>
      <c r="BU45" s="82" t="n">
        <f aca="false">IF($F$14="A",BU22,IF($F$14="B",BU43,BU62))</f>
        <v>61.499986158339</v>
      </c>
      <c r="BV45" s="82" t="n">
        <f aca="false">IF($F$14="A",BV22,IF($F$14="B",BV43,BV62))</f>
        <v>37.800024983047</v>
      </c>
      <c r="BW45" s="82" t="n">
        <f aca="false">IF($F$14="A",BW22,IF($F$14="B",BW43,BW62))</f>
        <v>38.100024491595</v>
      </c>
      <c r="BX45" s="82" t="n">
        <f aca="false">IF($F$14="A",BX22,IF($F$14="B",BX43,BX62))</f>
        <v>34.100002075622</v>
      </c>
      <c r="BY45" s="82" t="n">
        <f aca="false">IF($F$14="A",BY22,IF($F$14="B",BY43,BY62))</f>
        <v>40.39999175513</v>
      </c>
      <c r="BZ45" s="82" t="n">
        <f aca="false">IF($F$14="A",BZ22,IF($F$14="B",BZ43,BZ62))</f>
        <v>40.699991263678</v>
      </c>
      <c r="CA45" s="82" t="n">
        <f aca="false">IF($F$14="A",CA22,IF($F$14="B",CA43,CA62))</f>
        <v>31.599977202389</v>
      </c>
      <c r="CB45" s="82" t="n">
        <f aca="false">IF($F$14="A",CB22,IF($F$14="B",CB43,CB62))</f>
        <v>35.100029406115</v>
      </c>
      <c r="CC45" s="82" t="n">
        <f aca="false">IF($F$14="A",CC22,IF($F$14="B",CC43,CC62))</f>
        <v>0</v>
      </c>
      <c r="CD45" s="82" t="n">
        <f aca="false">IF($F$14="A",CD22,IF($F$14="B",CD43,CD62))</f>
        <v>0</v>
      </c>
      <c r="CE45" s="82" t="n">
        <f aca="false">IF($F$14="A",CE22,IF($F$14="B",CE43,CE62))</f>
        <v>0</v>
      </c>
      <c r="CF45" s="82" t="n">
        <f aca="false">IF($F$14="A",CF22,IF($F$14="B",CF43,CF62))</f>
        <v>0</v>
      </c>
      <c r="CG45" s="82" t="n">
        <f aca="false">IF($F$14="A",CG22,IF($F$14="B",CG43,CG62))</f>
        <v>0</v>
      </c>
      <c r="CH45" s="82" t="n">
        <f aca="false">IF($F$14="A",CH22,IF($F$14="B",CH43,CH62))</f>
        <v>0</v>
      </c>
      <c r="CI45" s="82" t="n">
        <f aca="false">IF($F$14="A",CI22,IF($F$14="B",CI43,CI62))</f>
        <v>0</v>
      </c>
      <c r="CJ45" s="82" t="n">
        <f aca="false">IF($F$14="A",CJ22,IF($F$14="B",CJ43,CJ62))</f>
        <v>0</v>
      </c>
      <c r="CK45" s="82" t="n">
        <f aca="false">IF($F$14="A",CK22,IF($F$14="B",CK43,CK62))</f>
        <v>0</v>
      </c>
      <c r="CL45" s="82" t="n">
        <f aca="false">IF($F$14="A",CL22,IF($F$14="B",CL43,CL62))</f>
        <v>0</v>
      </c>
      <c r="CM45" s="82" t="n">
        <f aca="false">IF($F$14="A",CM22,IF($F$14="B",CM43,CM62))</f>
        <v>0</v>
      </c>
      <c r="CN45" s="82" t="n">
        <f aca="false">IF($F$14="A",CN22,IF($F$14="B",CN43,CN62))</f>
        <v>0</v>
      </c>
      <c r="CO45" s="82" t="n">
        <f aca="false">IF($F$14="A",CO22,IF($F$14="B",CO43,CO62))</f>
        <v>0</v>
      </c>
      <c r="CP45" s="82" t="n">
        <f aca="false">IF($F$14="A",CP22,IF($F$14="B",CP43,CP62))</f>
        <v>0</v>
      </c>
      <c r="CQ45" s="82" t="n">
        <f aca="false">IF($F$14="A",CQ22,IF($F$14="B",CQ43,CQ62))</f>
        <v>0</v>
      </c>
      <c r="CR45" s="82" t="n">
        <f aca="false">IF($F$14="A",CR22,IF($F$14="B",CR43,CR62))</f>
        <v>0</v>
      </c>
      <c r="CS45" s="82" t="n">
        <f aca="false">IF($F$14="A",CS22,IF($F$14="B",CS43,CS62))</f>
        <v>0</v>
      </c>
      <c r="CT45" s="82" t="n">
        <f aca="false">IF($F$14="A",CT22,IF($F$14="B",CT43,CT62))</f>
        <v>0</v>
      </c>
      <c r="CU45" s="82" t="n">
        <f aca="false">IF($F$14="A",CU22,IF($F$14="B",CU43,CU62))</f>
        <v>0</v>
      </c>
      <c r="CV45" s="82" t="n">
        <f aca="false">IF($F$14="A",CV22,IF($F$14="B",CV43,CV62))</f>
        <v>0</v>
      </c>
      <c r="CW45" s="82" t="n">
        <f aca="false">IF($F$14="A",CW22,IF($F$14="B",CW43,CW62))</f>
        <v>0</v>
      </c>
      <c r="CX45" s="82" t="n">
        <f aca="false">IF($F$14="A",CX22,IF($F$14="B",CX43,CX62))</f>
        <v>0</v>
      </c>
      <c r="CY45" s="82" t="n">
        <f aca="false">IF($F$14="A",CY22,IF($F$14="B",CY43,CY62))</f>
        <v>0</v>
      </c>
      <c r="CZ45" s="82" t="n">
        <f aca="false">IF($F$14="A",CZ22,IF($F$14="B",CZ43,CZ62))</f>
        <v>0</v>
      </c>
      <c r="DA45" s="82" t="n">
        <f aca="false">IF($F$14="A",DA22,IF($F$14="B",DA43,DA62))</f>
        <v>0</v>
      </c>
      <c r="DB45" s="82" t="n">
        <f aca="false">IF($F$14="A",DB22,IF($F$14="B",DB43,DB62))</f>
        <v>0</v>
      </c>
    </row>
    <row r="46" customFormat="false" ht="14.25" hidden="false" customHeight="false" outlineLevel="0" collapsed="false">
      <c r="A46" s="3" t="s">
        <v>676</v>
      </c>
    </row>
    <row r="48" customFormat="false" ht="81.3" hidden="false" customHeight="false" outlineLevel="0" collapsed="false">
      <c r="E48" s="69" t="s">
        <v>677</v>
      </c>
      <c r="F48" s="185" t="n">
        <v>0.025</v>
      </c>
      <c r="H48" s="70" t="s">
        <v>678</v>
      </c>
    </row>
    <row r="50" customFormat="false" ht="14.25" hidden="false" customHeight="false" outlineLevel="0" collapsed="false">
      <c r="E50" s="69" t="s">
        <v>679</v>
      </c>
      <c r="AA50" s="82" t="n">
        <f aca="false">IF(AA35=1,0.5*(Z51*(1+$F$48)+'Assumptions - Base'!AA58),IF(AA35=2,(Z51*(1+$F$48)+'Assumptions - Base'!AA58),0))</f>
        <v>0</v>
      </c>
      <c r="AB50" s="82" t="n">
        <f aca="false">IF(AB35=1,0.5*(AA51*(1+$F$48)+'Assumptions - Base'!AB58),IF(AB35=2,(AA51*(1+$F$48)+'Assumptions - Base'!AB58),0))</f>
        <v>0</v>
      </c>
      <c r="AC50" s="82" t="n">
        <f aca="false">IF(AC35=1,0.5*(AB51*(1+$F$48)+'Assumptions - Base'!AC58),IF(AC35=2,(AB51*(1+$F$48)+'Assumptions - Base'!AC58),0))</f>
        <v>0</v>
      </c>
      <c r="AD50" s="82" t="n">
        <f aca="false">IF(AD35=1,0.5*(AC51*(1+$F$48)+'Assumptions - Base'!AD58),IF(AD35=2,(AC51*(1+$F$48)+'Assumptions - Base'!AD58),0))</f>
        <v>0</v>
      </c>
      <c r="AE50" s="82" t="n">
        <f aca="false">IF(AE35=1,0.5*(AD51*(1+$F$48)+'Assumptions - Base'!AE58),IF(AE35=2,(AD51*(1+$F$48)+'Assumptions - Base'!AE58),0))</f>
        <v>460.437925449609</v>
      </c>
      <c r="AF50" s="82" t="n">
        <f aca="false">IF(AF35=1,0.5*(AE51*(1+$F$48)+'Assumptions - Base'!AF58),IF(AF35=2,(AE51*(1+$F$48)+'Assumptions - Base'!AF58),0))</f>
        <v>471.948873585849</v>
      </c>
      <c r="AG50" s="82" t="n">
        <f aca="false">IF(AG35=1,0.5*(AF51*(1+$F$48)+'Assumptions - Base'!AG58),IF(AG35=2,(AF51*(1+$F$48)+'Assumptions - Base'!AG58),0))</f>
        <v>0</v>
      </c>
      <c r="AH50" s="82" t="n">
        <f aca="false">IF(AH35=1,0.5*(AG51*(1+$F$48)+'Assumptions - Base'!AH58),IF(AH35=2,(AG51*(1+$F$48)+'Assumptions - Base'!AH58),0))</f>
        <v>0</v>
      </c>
      <c r="AI50" s="82" t="n">
        <f aca="false">IF(AI35=1,0.5*(AH51*(1+$F$48)+'Assumptions - Base'!AI58),IF(AI35=2,(AH51*(1+$F$48)+'Assumptions - Base'!AI58),0))</f>
        <v>0</v>
      </c>
      <c r="AJ50" s="82" t="n">
        <f aca="false">IF(AJ35=1,0.5*(AI51*(1+$F$48)+'Assumptions - Base'!AJ58),IF(AJ35=2,(AI51*(1+$F$48)+'Assumptions - Base'!AJ58),0))</f>
        <v>0</v>
      </c>
      <c r="AK50" s="82" t="n">
        <f aca="false">IF(AK35=1,0.5*(AJ51*(1+$F$48)+'Assumptions - Base'!AK58),IF(AK35=2,(AJ51*(1+$F$48)+'Assumptions - Base'!AK58),0))</f>
        <v>0</v>
      </c>
      <c r="AL50" s="82" t="n">
        <f aca="false">IF(AL35=1,0.5*(AK51*(1+$F$48)+'Assumptions - Base'!AL58),IF(AL35=2,(AK51*(1+$F$48)+'Assumptions - Base'!AL58),0))</f>
        <v>0</v>
      </c>
      <c r="AM50" s="82" t="n">
        <f aca="false">IF(AM35=1,0.5*(AL51*(1+$F$48)+'Assumptions - Base'!AM58),IF(AM35=2,(AL51*(1+$F$48)+'Assumptions - Base'!AM58),0))</f>
        <v>0</v>
      </c>
      <c r="AN50" s="82" t="n">
        <f aca="false">IF(AN35=1,0.5*(AM51*(1+$F$48)+'Assumptions - Base'!AN58),IF(AN35=2,(AM51*(1+$F$48)+'Assumptions - Base'!AN58),0))</f>
        <v>0</v>
      </c>
      <c r="AO50" s="82" t="n">
        <f aca="false">IF(AO35=1,0.5*(AN51*(1+$F$48)+'Assumptions - Base'!AO58),IF(AO35=2,(AN51*(1+$F$48)+'Assumptions - Base'!AO58),0))</f>
        <v>0</v>
      </c>
      <c r="AP50" s="82" t="n">
        <f aca="false">IF(AP35=1,0.5*(AO51*(1+$F$48)+'Assumptions - Base'!AP58),IF(AP35=2,(AO51*(1+$F$48)+'Assumptions - Base'!AP58),0))</f>
        <v>0</v>
      </c>
      <c r="AQ50" s="82" t="n">
        <f aca="false">IF(AQ35=1,0.5*(AP51*(1+$F$48)+'Assumptions - Base'!AQ58),IF(AQ35=2,(AP51*(1+$F$48)+'Assumptions - Base'!AQ58),0))</f>
        <v>0</v>
      </c>
      <c r="AR50" s="82" t="n">
        <f aca="false">IF(AR35=1,0.5*(AQ51*(1+$F$48)+'Assumptions - Base'!AR58),IF(AR35=2,(AQ51*(1+$F$48)+'Assumptions - Base'!AR58),0))</f>
        <v>0</v>
      </c>
      <c r="AS50" s="82" t="n">
        <f aca="false">IF(AS35=1,0.5*(AR51*(1+$F$48)+'Assumptions - Base'!AS58),IF(AS35=2,(AR51*(1+$F$48)+'Assumptions - Base'!AS58),0))</f>
        <v>0</v>
      </c>
      <c r="AT50" s="82" t="n">
        <f aca="false">IF(AT35=1,0.5*(AS51*(1+$F$48)+'Assumptions - Base'!AT58),IF(AT35=2,(AS51*(1+$F$48)+'Assumptions - Base'!AT58),0))</f>
        <v>0</v>
      </c>
      <c r="AU50" s="82" t="n">
        <f aca="false">IF(AU35=1,0.5*(AT51*(1+$F$48)+'Assumptions - Base'!AU58),IF(AU35=2,(AT51*(1+$F$48)+'Assumptions - Base'!AU58),0))</f>
        <v>0</v>
      </c>
      <c r="AV50" s="82" t="n">
        <f aca="false">IF(AV35=1,0.5*(AU51*(1+$F$48)+'Assumptions - Base'!AV58),IF(AV35=2,(AU51*(1+$F$48)+'Assumptions - Base'!AV58),0))</f>
        <v>0</v>
      </c>
      <c r="AW50" s="82" t="n">
        <f aca="false">IF(AW35=1,0.5*(AV51*(1+$F$48)+'Assumptions - Base'!AW58),IF(AW35=2,(AV51*(1+$F$48)+'Assumptions - Base'!AW58),0))</f>
        <v>0</v>
      </c>
      <c r="AX50" s="82" t="n">
        <f aca="false">IF(AX35=1,0.5*(AW51*(1+$F$48)+'Assumptions - Base'!AX58),IF(AX35=2,(AW51*(1+$F$48)+'Assumptions - Base'!AX58),0))</f>
        <v>0</v>
      </c>
      <c r="AY50" s="82" t="n">
        <f aca="false">IF(AY35=1,0.5*(AX51*(1+$F$48)+'Assumptions - Base'!AY58),IF(AY35=2,(AX51*(1+$F$48)+'Assumptions - Base'!AY58),0))</f>
        <v>0</v>
      </c>
      <c r="AZ50" s="82" t="n">
        <f aca="false">IF(AZ35=1,0.5*(AY51*(1+$F$48)+'Assumptions - Base'!AZ58),IF(AZ35=2,(AY51*(1+$F$48)+'Assumptions - Base'!AZ58),0))</f>
        <v>0</v>
      </c>
      <c r="BA50" s="82" t="n">
        <f aca="false">IF(BA35=1,0.5*(AZ51*(1+$F$48)+'Assumptions - Base'!BA58),IF(BA35=2,(AZ51*(1+$F$48)+'Assumptions - Base'!BA58),0))</f>
        <v>0</v>
      </c>
      <c r="BB50" s="82" t="n">
        <f aca="false">IF(BB35=1,0.5*(BA51*(1+$F$48)+'Assumptions - Base'!BB58),IF(BB35=2,(BA51*(1+$F$48)+'Assumptions - Base'!BB58),0))</f>
        <v>0</v>
      </c>
      <c r="BC50" s="82" t="n">
        <f aca="false">IF(BC35=1,0.5*(BB51*(1+$F$48)+'Assumptions - Base'!BC58),IF(BC35=2,(BB51*(1+$F$48)+'Assumptions - Base'!BC58),0))</f>
        <v>0</v>
      </c>
      <c r="BD50" s="82" t="n">
        <f aca="false">IF(BD35=1,0.5*(BC51*(1+$F$48)+'Assumptions - Base'!BD58),IF(BD35=2,(BC51*(1+$F$48)+'Assumptions - Base'!BD58),0))</f>
        <v>0</v>
      </c>
      <c r="BE50" s="82" t="n">
        <f aca="false">IF(BE35=1,0.5*(BD51*(1+$F$48)+'Assumptions - Base'!BE58),IF(BE35=2,(BD51*(1+$F$48)+'Assumptions - Base'!BE58),0))</f>
        <v>0</v>
      </c>
      <c r="BF50" s="82" t="n">
        <f aca="false">IF(BF35=1,0.5*(BE51*(1+$F$48)+'Assumptions - Base'!BF58),IF(BF35=2,(BE51*(1+$F$48)+'Assumptions - Base'!BF58),0))</f>
        <v>0</v>
      </c>
      <c r="BG50" s="82" t="n">
        <f aca="false">IF(BG35=1,0.5*(BF51*(1+$F$48)+'Assumptions - Base'!BG58),IF(BG35=2,(BF51*(1+$F$48)+'Assumptions - Base'!BG58),0))</f>
        <v>0</v>
      </c>
      <c r="BH50" s="82" t="n">
        <f aca="false">IF(BH35=1,0.5*(BG51*(1+$F$48)+'Assumptions - Base'!BH58),IF(BH35=2,(BG51*(1+$F$48)+'Assumptions - Base'!BH58),0))</f>
        <v>0</v>
      </c>
      <c r="BI50" s="82" t="n">
        <f aca="false">IF(BI35=1,0.5*(BH51*(1+$F$48)+'Assumptions - Base'!BI58),IF(BI35=2,(BH51*(1+$F$48)+'Assumptions - Base'!BI58),0))</f>
        <v>0</v>
      </c>
      <c r="BJ50" s="82" t="n">
        <f aca="false">IF(BJ35=1,0.5*(BI51*(1+$F$48)+'Assumptions - Base'!BJ58),IF(BJ35=2,(BI51*(1+$F$48)+'Assumptions - Base'!BJ58),0))</f>
        <v>0</v>
      </c>
      <c r="BK50" s="82" t="n">
        <f aca="false">IF(BK35=1,0.5*(BJ51*(1+$F$48)+'Assumptions - Base'!BK58),IF(BK35=2,(BJ51*(1+$F$48)+'Assumptions - Base'!BK58),0))</f>
        <v>0</v>
      </c>
      <c r="BL50" s="82" t="n">
        <f aca="false">IF(BL35=1,0.5*(BK51*(1+$F$48)+'Assumptions - Base'!BL58),IF(BL35=2,(BK51*(1+$F$48)+'Assumptions - Base'!BL58),0))</f>
        <v>0</v>
      </c>
      <c r="BM50" s="82" t="n">
        <f aca="false">IF(BM35=1,0.5*(BL51*(1+$F$48)+'Assumptions - Base'!BM58),IF(BM35=2,(BL51*(1+$F$48)+'Assumptions - Base'!BM58),0))</f>
        <v>0</v>
      </c>
      <c r="BN50" s="82" t="n">
        <f aca="false">IF(BN35=1,0.5*(BM51*(1+$F$48)+'Assumptions - Base'!BN58),IF(BN35=2,(BM51*(1+$F$48)+'Assumptions - Base'!BN58),0))</f>
        <v>0</v>
      </c>
      <c r="BO50" s="82" t="n">
        <f aca="false">IF(BO35=1,0.5*(BN51*(1+$F$48)+'Assumptions - Base'!BO58),IF(BO35=2,(BN51*(1+$F$48)+'Assumptions - Base'!BO58),0))</f>
        <v>0</v>
      </c>
      <c r="BP50" s="82" t="n">
        <f aca="false">IF(BP35=1,0.5*(BO51*(1+$F$48)+'Assumptions - Base'!BP58),IF(BP35=2,(BO51*(1+$F$48)+'Assumptions - Base'!BP58),0))</f>
        <v>0</v>
      </c>
      <c r="BQ50" s="82" t="n">
        <f aca="false">IF(BQ35=1,0.5*(BP51*(1+$F$48)+'Assumptions - Base'!BQ58),IF(BQ35=2,(BP51*(1+$F$48)+'Assumptions - Base'!BQ58),0))</f>
        <v>0</v>
      </c>
      <c r="BR50" s="82" t="n">
        <f aca="false">IF(BR35=1,0.5*(BQ51*(1+$F$48)+'Assumptions - Base'!BR58),IF(BR35=2,(BQ51*(1+$F$48)+'Assumptions - Base'!BR58),0))</f>
        <v>0</v>
      </c>
      <c r="BS50" s="82" t="n">
        <f aca="false">IF(BS35=1,0.5*(BR51*(1+$F$48)+'Assumptions - Base'!BS58),IF(BS35=2,(BR51*(1+$F$48)+'Assumptions - Base'!BS58),0))</f>
        <v>0</v>
      </c>
      <c r="BT50" s="82" t="n">
        <f aca="false">IF(BT35=1,0.5*(BS51*(1+$F$48)+'Assumptions - Base'!BT58),IF(BT35=2,(BS51*(1+$F$48)+'Assumptions - Base'!BT58),0))</f>
        <v>0</v>
      </c>
      <c r="BU50" s="82" t="n">
        <f aca="false">IF(BU35=1,0.5*(BT51*(1+$F$48)+'Assumptions - Base'!BU58),IF(BU35=2,(BT51*(1+$F$48)+'Assumptions - Base'!BU58),0))</f>
        <v>0</v>
      </c>
      <c r="BV50" s="82" t="n">
        <f aca="false">IF(BV35=1,0.5*(BU51*(1+$F$48)+'Assumptions - Base'!BV58),IF(BV35=2,(BU51*(1+$F$48)+'Assumptions - Base'!BV58),0))</f>
        <v>0</v>
      </c>
      <c r="BW50" s="82" t="n">
        <f aca="false">IF(BW35=1,0.5*(BV51*(1+$F$48)+'Assumptions - Base'!BW58),IF(BW35=2,(BV51*(1+$F$48)+'Assumptions - Base'!BW58),0))</f>
        <v>0</v>
      </c>
      <c r="BX50" s="82" t="n">
        <f aca="false">IF(BX35=1,0.5*(BW51*(1+$F$48)+'Assumptions - Base'!BX58),IF(BX35=2,(BW51*(1+$F$48)+'Assumptions - Base'!BX58),0))</f>
        <v>0</v>
      </c>
      <c r="BY50" s="82" t="n">
        <f aca="false">IF(BY35=1,0.5*(BX51*(1+$F$48)+'Assumptions - Base'!BY58),IF(BY35=2,(BX51*(1+$F$48)+'Assumptions - Base'!BY58),0))</f>
        <v>0</v>
      </c>
      <c r="BZ50" s="82" t="n">
        <f aca="false">IF(BZ35=1,0.5*(BY51*(1+$F$48)+'Assumptions - Base'!BZ58),IF(BZ35=2,(BY51*(1+$F$48)+'Assumptions - Base'!BZ58),0))</f>
        <v>0</v>
      </c>
      <c r="CA50" s="82" t="n">
        <f aca="false">IF(CA35=1,0.5*(BZ51*(1+$F$48)+'Assumptions - Base'!CA58),IF(CA35=2,(BZ51*(1+$F$48)+'Assumptions - Base'!CA58),0))</f>
        <v>0</v>
      </c>
      <c r="CB50" s="82" t="n">
        <f aca="false">IF(CB35=1,0.5*(CA51*(1+$F$48)+'Assumptions - Base'!CB58),IF(CB35=2,(CA51*(1+$F$48)+'Assumptions - Base'!CB58),0))</f>
        <v>0</v>
      </c>
      <c r="CC50" s="82" t="n">
        <f aca="false">IF(CC35=1,0.5*(CB51*(1+$F$48)+'Assumptions - Base'!CC58),IF(CC35=2,(CB51*(1+$F$48)+'Assumptions - Base'!CC58),0))</f>
        <v>0</v>
      </c>
      <c r="CD50" s="82" t="n">
        <f aca="false">IF(CD35=1,0.5*(CC51*(1+$F$48)+'Assumptions - Base'!CD58),IF(CD35=2,(CC51*(1+$F$48)+'Assumptions - Base'!CD58),0))</f>
        <v>0</v>
      </c>
      <c r="CE50" s="82" t="n">
        <f aca="false">IF(CE35=1,0.5*(CD51*(1+$F$48)+'Assumptions - Base'!CE58),IF(CE35=2,(CD51*(1+$F$48)+'Assumptions - Base'!CE58),0))</f>
        <v>0</v>
      </c>
      <c r="CF50" s="82" t="n">
        <f aca="false">IF(CF35=1,0.5*(CE51*(1+$F$48)+'Assumptions - Base'!CF58),IF(CF35=2,(CE51*(1+$F$48)+'Assumptions - Base'!CF58),0))</f>
        <v>0</v>
      </c>
      <c r="CG50" s="82" t="n">
        <f aca="false">IF(CG35=1,0.5*(CF51*(1+$F$48)+'Assumptions - Base'!CG58),IF(CG35=2,(CF51*(1+$F$48)+'Assumptions - Base'!CG58),0))</f>
        <v>0</v>
      </c>
      <c r="CH50" s="82" t="n">
        <f aca="false">IF(CH35=1,0.5*(CG51*(1+$F$48)+'Assumptions - Base'!CH58),IF(CH35=2,(CG51*(1+$F$48)+'Assumptions - Base'!CH58),0))</f>
        <v>0</v>
      </c>
      <c r="CI50" s="82" t="n">
        <f aca="false">IF(CI35=1,0.5*(CH51*(1+$F$48)+'Assumptions - Base'!CI58),IF(CI35=2,(CH51*(1+$F$48)+'Assumptions - Base'!CI58),0))</f>
        <v>0</v>
      </c>
      <c r="CJ50" s="82" t="n">
        <f aca="false">IF(CJ35=1,0.5*(CI51*(1+$F$48)+'Assumptions - Base'!CJ58),IF(CJ35=2,(CI51*(1+$F$48)+'Assumptions - Base'!CJ58),0))</f>
        <v>0</v>
      </c>
      <c r="CK50" s="82" t="n">
        <f aca="false">IF(CK35=1,0.5*(CJ51*(1+$F$48)+'Assumptions - Base'!CK58),IF(CK35=2,(CJ51*(1+$F$48)+'Assumptions - Base'!CK58),0))</f>
        <v>0</v>
      </c>
      <c r="CL50" s="82" t="n">
        <f aca="false">IF(CL35=1,0.5*(CK51*(1+$F$48)+'Assumptions - Base'!CL58),IF(CL35=2,(CK51*(1+$F$48)+'Assumptions - Base'!CL58),0))</f>
        <v>0</v>
      </c>
      <c r="CM50" s="82" t="n">
        <f aca="false">IF(CM35=1,0.5*(CL51*(1+$F$48)+'Assumptions - Base'!CM58),IF(CM35=2,(CL51*(1+$F$48)+'Assumptions - Base'!CM58),0))</f>
        <v>0</v>
      </c>
      <c r="CN50" s="82" t="n">
        <f aca="false">IF(CN35=1,0.5*(CM51*(1+$F$48)+'Assumptions - Base'!CN58),IF(CN35=2,(CM51*(1+$F$48)+'Assumptions - Base'!CN58),0))</f>
        <v>0</v>
      </c>
      <c r="CO50" s="82" t="n">
        <f aca="false">IF(CO35=1,0.5*(CN51*(1+$F$48)+'Assumptions - Base'!CO58),IF(CO35=2,(CN51*(1+$F$48)+'Assumptions - Base'!CO58),0))</f>
        <v>0</v>
      </c>
      <c r="CP50" s="82" t="n">
        <f aca="false">IF(CP35=1,0.5*(CO51*(1+$F$48)+'Assumptions - Base'!CP58),IF(CP35=2,(CO51*(1+$F$48)+'Assumptions - Base'!CP58),0))</f>
        <v>0</v>
      </c>
      <c r="CQ50" s="82" t="n">
        <f aca="false">IF(CQ35=1,0.5*(CP51*(1+$F$48)+'Assumptions - Base'!CQ58),IF(CQ35=2,(CP51*(1+$F$48)+'Assumptions - Base'!CQ58),0))</f>
        <v>0</v>
      </c>
      <c r="CR50" s="82" t="n">
        <f aca="false">IF(CR35=1,0.5*(CQ51*(1+$F$48)+'Assumptions - Base'!CR58),IF(CR35=2,(CQ51*(1+$F$48)+'Assumptions - Base'!CR58),0))</f>
        <v>0</v>
      </c>
      <c r="CS50" s="82" t="n">
        <f aca="false">IF(CS35=1,0.5*(CR51*(1+$F$48)+'Assumptions - Base'!CS58),IF(CS35=2,(CR51*(1+$F$48)+'Assumptions - Base'!CS58),0))</f>
        <v>0</v>
      </c>
      <c r="CT50" s="82" t="n">
        <f aca="false">IF(CT35=1,0.5*(CS51*(1+$F$48)+'Assumptions - Base'!CT58),IF(CT35=2,(CS51*(1+$F$48)+'Assumptions - Base'!CT58),0))</f>
        <v>0</v>
      </c>
      <c r="CU50" s="82" t="n">
        <f aca="false">IF(CU35=1,0.5*(CT51*(1+$F$48)+'Assumptions - Base'!CU58),IF(CU35=2,(CT51*(1+$F$48)+'Assumptions - Base'!CU58),0))</f>
        <v>0</v>
      </c>
      <c r="CV50" s="82" t="n">
        <f aca="false">IF(CV35=1,0.5*(CU51*(1+$F$48)+'Assumptions - Base'!CV58),IF(CV35=2,(CU51*(1+$F$48)+'Assumptions - Base'!CV58),0))</f>
        <v>0</v>
      </c>
      <c r="CW50" s="82" t="n">
        <f aca="false">IF(CW35=1,0.5*(CV51*(1+$F$48)+'Assumptions - Base'!CW58),IF(CW35=2,(CV51*(1+$F$48)+'Assumptions - Base'!CW58),0))</f>
        <v>0</v>
      </c>
      <c r="CX50" s="82" t="n">
        <f aca="false">IF(CX35=1,0.5*(CW51*(1+$F$48)+'Assumptions - Base'!CX58),IF(CX35=2,(CW51*(1+$F$48)+'Assumptions - Base'!CX58),0))</f>
        <v>0</v>
      </c>
      <c r="CY50" s="82" t="n">
        <f aca="false">IF(CY35=1,0.5*(CX51*(1+$F$48)+'Assumptions - Base'!CY58),IF(CY35=2,(CX51*(1+$F$48)+'Assumptions - Base'!CY58),0))</f>
        <v>0</v>
      </c>
      <c r="CZ50" s="82" t="n">
        <f aca="false">IF(CZ35=1,0.5*(CY51*(1+$F$48)+'Assumptions - Base'!CZ58),IF(CZ35=2,(CY51*(1+$F$48)+'Assumptions - Base'!CZ58),0))</f>
        <v>0</v>
      </c>
      <c r="DA50" s="82" t="n">
        <f aca="false">IF(DA35=1,0.5*(CZ51*(1+$F$48)+'Assumptions - Base'!DA58),IF(DA35=2,(CZ51*(1+$F$48)+'Assumptions - Base'!DA58),0))</f>
        <v>0</v>
      </c>
      <c r="DB50" s="82" t="n">
        <f aca="false">IF(DB35=1,0.5*(DA51*(1+$F$48)+'Assumptions - Base'!DB58),IF(DB35=2,(DA51*(1+$F$48)+'Assumptions - Base'!DB58),0))</f>
        <v>0</v>
      </c>
    </row>
    <row r="51" customFormat="false" ht="14.25" hidden="false" customHeight="false" outlineLevel="0" collapsed="false">
      <c r="E51" s="69" t="s">
        <v>680</v>
      </c>
      <c r="AA51" s="82" t="n">
        <f aca="false">(Z51*(1+$F$48)+'Assumptions - Base'!AA58)-AA50</f>
        <v>186.822</v>
      </c>
      <c r="AB51" s="82" t="n">
        <f aca="false">(AA51*(1+$F$48)+'Assumptions - Base'!AB58)-AB50</f>
        <v>463.95155</v>
      </c>
      <c r="AC51" s="82" t="n">
        <f aca="false">(AB51*(1+$F$48)+'Assumptions - Base'!AC58)-AC50</f>
        <v>647.87233875</v>
      </c>
      <c r="AD51" s="82" t="n">
        <f aca="false">(AC51*(1+$F$48)+'Assumptions - Base'!AD58)-AD50</f>
        <v>817.46814721875</v>
      </c>
      <c r="AE51" s="82" t="n">
        <f aca="false">(AD51*(1+$F$48)+'Assumptions - Base'!AE58)-AE50</f>
        <v>460.437925449609</v>
      </c>
      <c r="AF51" s="82" t="n">
        <f aca="false">(AE51*(1+$F$48)+'Assumptions - Base'!AF58)-AF50</f>
        <v>0</v>
      </c>
      <c r="AG51" s="82" t="n">
        <f aca="false">(AF51*(1+$F$48)+'Assumptions - Base'!AG58)-AG50</f>
        <v>0</v>
      </c>
      <c r="AH51" s="82" t="n">
        <f aca="false">(AG51*(1+$F$48)+'Assumptions - Base'!AH58)-AH50</f>
        <v>0</v>
      </c>
      <c r="AI51" s="82" t="n">
        <f aca="false">(AH51*(1+$F$48)+'Assumptions - Base'!AI58)-AI50</f>
        <v>0</v>
      </c>
      <c r="AJ51" s="82" t="n">
        <f aca="false">(AI51*(1+$F$48)+'Assumptions - Base'!AJ58)-AJ50</f>
        <v>0</v>
      </c>
      <c r="AK51" s="82" t="n">
        <f aca="false">(AJ51*(1+$F$48)+'Assumptions - Base'!AK58)-AK50</f>
        <v>0</v>
      </c>
      <c r="AL51" s="82" t="n">
        <f aca="false">(AK51*(1+$F$48)+'Assumptions - Base'!AL58)-AL50</f>
        <v>0</v>
      </c>
      <c r="AM51" s="82" t="n">
        <f aca="false">(AL51*(1+$F$48)+'Assumptions - Base'!AM58)-AM50</f>
        <v>0</v>
      </c>
      <c r="AN51" s="82" t="n">
        <f aca="false">(AM51*(1+$F$48)+'Assumptions - Base'!AN58)-AN50</f>
        <v>0</v>
      </c>
      <c r="AO51" s="82" t="n">
        <f aca="false">(AN51*(1+$F$48)+'Assumptions - Base'!AO58)-AO50</f>
        <v>0</v>
      </c>
      <c r="AP51" s="82" t="n">
        <f aca="false">(AO51*(1+$F$48)+'Assumptions - Base'!AP58)-AP50</f>
        <v>0</v>
      </c>
      <c r="AQ51" s="82" t="n">
        <f aca="false">(AP51*(1+$F$48)+'Assumptions - Base'!AQ58)-AQ50</f>
        <v>0</v>
      </c>
      <c r="AR51" s="82" t="n">
        <f aca="false">(AQ51*(1+$F$48)+'Assumptions - Base'!AR58)-AR50</f>
        <v>0</v>
      </c>
      <c r="AS51" s="82" t="n">
        <f aca="false">(AR51*(1+$F$48)+'Assumptions - Base'!AS58)-AS50</f>
        <v>0</v>
      </c>
      <c r="AT51" s="82" t="n">
        <f aca="false">(AS51*(1+$F$48)+'Assumptions - Base'!AT58)-AT50</f>
        <v>0</v>
      </c>
      <c r="AU51" s="82" t="n">
        <f aca="false">(AT51*(1+$F$48)+'Assumptions - Base'!AU58)-AU50</f>
        <v>0</v>
      </c>
      <c r="AV51" s="82" t="n">
        <f aca="false">(AU51*(1+$F$48)+'Assumptions - Base'!AV58)-AV50</f>
        <v>0</v>
      </c>
      <c r="AW51" s="82" t="n">
        <f aca="false">(AV51*(1+$F$48)+'Assumptions - Base'!AW58)-AW50</f>
        <v>0</v>
      </c>
      <c r="AX51" s="82" t="n">
        <f aca="false">(AW51*(1+$F$48)+'Assumptions - Base'!AX58)-AX50</f>
        <v>0</v>
      </c>
      <c r="AY51" s="82" t="n">
        <f aca="false">(AX51*(1+$F$48)+'Assumptions - Base'!AY58)-AY50</f>
        <v>0</v>
      </c>
      <c r="AZ51" s="82" t="n">
        <f aca="false">(AY51*(1+$F$48)+'Assumptions - Base'!AZ58)-AZ50</f>
        <v>0</v>
      </c>
      <c r="BA51" s="82" t="n">
        <f aca="false">(AZ51*(1+$F$48)+'Assumptions - Base'!BA58)-BA50</f>
        <v>0</v>
      </c>
      <c r="BB51" s="82" t="n">
        <f aca="false">(BA51*(1+$F$48)+'Assumptions - Base'!BB58)-BB50</f>
        <v>0</v>
      </c>
      <c r="BC51" s="82" t="n">
        <f aca="false">(BB51*(1+$F$48)+'Assumptions - Base'!BC58)-BC50</f>
        <v>0</v>
      </c>
      <c r="BD51" s="82" t="n">
        <f aca="false">(BC51*(1+$F$48)+'Assumptions - Base'!BD58)-BD50</f>
        <v>0</v>
      </c>
      <c r="BE51" s="82" t="n">
        <f aca="false">(BD51*(1+$F$48)+'Assumptions - Base'!BE58)-BE50</f>
        <v>0</v>
      </c>
      <c r="BF51" s="82" t="n">
        <f aca="false">(BE51*(1+$F$48)+'Assumptions - Base'!BF58)-BF50</f>
        <v>0</v>
      </c>
      <c r="BG51" s="82" t="n">
        <f aca="false">(BF51*(1+$F$48)+'Assumptions - Base'!BG58)-BG50</f>
        <v>0</v>
      </c>
      <c r="BH51" s="82" t="n">
        <f aca="false">(BG51*(1+$F$48)+'Assumptions - Base'!BH58)-BH50</f>
        <v>0</v>
      </c>
      <c r="BI51" s="82" t="n">
        <f aca="false">(BH51*(1+$F$48)+'Assumptions - Base'!BI58)-BI50</f>
        <v>0</v>
      </c>
      <c r="BJ51" s="82" t="n">
        <f aca="false">(BI51*(1+$F$48)+'Assumptions - Base'!BJ58)-BJ50</f>
        <v>0</v>
      </c>
      <c r="BK51" s="82" t="n">
        <f aca="false">(BJ51*(1+$F$48)+'Assumptions - Base'!BK58)-BK50</f>
        <v>0</v>
      </c>
      <c r="BL51" s="82" t="n">
        <f aca="false">(BK51*(1+$F$48)+'Assumptions - Base'!BL58)-BL50</f>
        <v>0</v>
      </c>
      <c r="BM51" s="82" t="n">
        <f aca="false">(BL51*(1+$F$48)+'Assumptions - Base'!BM58)-BM50</f>
        <v>0</v>
      </c>
      <c r="BN51" s="82" t="n">
        <f aca="false">(BM51*(1+$F$48)+'Assumptions - Base'!BN58)-BN50</f>
        <v>0</v>
      </c>
      <c r="BO51" s="82" t="n">
        <f aca="false">(BN51*(1+$F$48)+'Assumptions - Base'!BO58)-BO50</f>
        <v>0</v>
      </c>
      <c r="BP51" s="82" t="n">
        <f aca="false">(BO51*(1+$F$48)+'Assumptions - Base'!BP58)-BP50</f>
        <v>0</v>
      </c>
      <c r="BQ51" s="82" t="n">
        <f aca="false">(BP51*(1+$F$48)+'Assumptions - Base'!BQ58)-BQ50</f>
        <v>0</v>
      </c>
      <c r="BR51" s="82" t="n">
        <f aca="false">(BQ51*(1+$F$48)+'Assumptions - Base'!BR58)-BR50</f>
        <v>0</v>
      </c>
      <c r="BS51" s="82" t="n">
        <f aca="false">(BR51*(1+$F$48)+'Assumptions - Base'!BS58)-BS50</f>
        <v>0</v>
      </c>
      <c r="BT51" s="82" t="n">
        <f aca="false">(BS51*(1+$F$48)+'Assumptions - Base'!BT58)-BT50</f>
        <v>0</v>
      </c>
      <c r="BU51" s="82" t="n">
        <f aca="false">(BT51*(1+$F$48)+'Assumptions - Base'!BU58)-BU50</f>
        <v>0</v>
      </c>
      <c r="BV51" s="82" t="n">
        <f aca="false">(BU51*(1+$F$48)+'Assumptions - Base'!BV58)-BV50</f>
        <v>0</v>
      </c>
      <c r="BW51" s="82" t="n">
        <f aca="false">(BV51*(1+$F$48)+'Assumptions - Base'!BW58)-BW50</f>
        <v>0</v>
      </c>
      <c r="BX51" s="82" t="n">
        <f aca="false">(BW51*(1+$F$48)+'Assumptions - Base'!BX58)-BX50</f>
        <v>0</v>
      </c>
      <c r="BY51" s="82" t="n">
        <f aca="false">(BX51*(1+$F$48)+'Assumptions - Base'!BY58)-BY50</f>
        <v>0</v>
      </c>
      <c r="BZ51" s="82" t="n">
        <f aca="false">(BY51*(1+$F$48)+'Assumptions - Base'!BZ58)-BZ50</f>
        <v>0</v>
      </c>
      <c r="CA51" s="82" t="n">
        <f aca="false">(BZ51*(1+$F$48)+'Assumptions - Base'!CA58)-CA50</f>
        <v>0</v>
      </c>
      <c r="CB51" s="82" t="n">
        <f aca="false">(CA51*(1+$F$48)+'Assumptions - Base'!CB58)-CB50</f>
        <v>0</v>
      </c>
      <c r="CC51" s="82" t="n">
        <f aca="false">(CB51*(1+$F$48)+'Assumptions - Base'!CC58)-CC50</f>
        <v>0</v>
      </c>
      <c r="CD51" s="82" t="n">
        <f aca="false">(CC51*(1+$F$48)+'Assumptions - Base'!CD58)-CD50</f>
        <v>0</v>
      </c>
      <c r="CE51" s="82" t="n">
        <f aca="false">(CD51*(1+$F$48)+'Assumptions - Base'!CE58)-CE50</f>
        <v>0</v>
      </c>
      <c r="CF51" s="82" t="n">
        <f aca="false">(CE51*(1+$F$48)+'Assumptions - Base'!CF58)-CF50</f>
        <v>0</v>
      </c>
      <c r="CG51" s="82" t="n">
        <f aca="false">(CF51*(1+$F$48)+'Assumptions - Base'!CG58)-CG50</f>
        <v>0</v>
      </c>
      <c r="CH51" s="82" t="n">
        <f aca="false">(CG51*(1+$F$48)+'Assumptions - Base'!CH58)-CH50</f>
        <v>0</v>
      </c>
      <c r="CI51" s="82" t="n">
        <f aca="false">(CH51*(1+$F$48)+'Assumptions - Base'!CI58)-CI50</f>
        <v>0</v>
      </c>
      <c r="CJ51" s="82" t="n">
        <f aca="false">(CI51*(1+$F$48)+'Assumptions - Base'!CJ58)-CJ50</f>
        <v>0</v>
      </c>
      <c r="CK51" s="82" t="n">
        <f aca="false">(CJ51*(1+$F$48)+'Assumptions - Base'!CK58)-CK50</f>
        <v>0</v>
      </c>
      <c r="CL51" s="82" t="n">
        <f aca="false">(CK51*(1+$F$48)+'Assumptions - Base'!CL58)-CL50</f>
        <v>0</v>
      </c>
      <c r="CM51" s="82" t="n">
        <f aca="false">(CL51*(1+$F$48)+'Assumptions - Base'!CM58)-CM50</f>
        <v>0</v>
      </c>
      <c r="CN51" s="82" t="n">
        <f aca="false">(CM51*(1+$F$48)+'Assumptions - Base'!CN58)-CN50</f>
        <v>0</v>
      </c>
      <c r="CO51" s="82" t="n">
        <f aca="false">(CN51*(1+$F$48)+'Assumptions - Base'!CO58)-CO50</f>
        <v>0</v>
      </c>
      <c r="CP51" s="82" t="n">
        <f aca="false">(CO51*(1+$F$48)+'Assumptions - Base'!CP58)-CP50</f>
        <v>0</v>
      </c>
      <c r="CQ51" s="82" t="n">
        <f aca="false">(CP51*(1+$F$48)+'Assumptions - Base'!CQ58)-CQ50</f>
        <v>0</v>
      </c>
      <c r="CR51" s="82" t="n">
        <f aca="false">(CQ51*(1+$F$48)+'Assumptions - Base'!CR58)-CR50</f>
        <v>0</v>
      </c>
      <c r="CS51" s="82" t="n">
        <f aca="false">(CR51*(1+$F$48)+'Assumptions - Base'!CS58)-CS50</f>
        <v>0</v>
      </c>
      <c r="CT51" s="82" t="n">
        <f aca="false">(CS51*(1+$F$48)+'Assumptions - Base'!CT58)-CT50</f>
        <v>0</v>
      </c>
      <c r="CU51" s="82" t="n">
        <f aca="false">(CT51*(1+$F$48)+'Assumptions - Base'!CU58)-CU50</f>
        <v>0</v>
      </c>
      <c r="CV51" s="82" t="n">
        <f aca="false">(CU51*(1+$F$48)+'Assumptions - Base'!CV58)-CV50</f>
        <v>0</v>
      </c>
      <c r="CW51" s="82" t="n">
        <f aca="false">(CV51*(1+$F$48)+'Assumptions - Base'!CW58)-CW50</f>
        <v>0</v>
      </c>
      <c r="CX51" s="82" t="n">
        <f aca="false">(CW51*(1+$F$48)+'Assumptions - Base'!CX58)-CX50</f>
        <v>0</v>
      </c>
      <c r="CY51" s="82" t="n">
        <f aca="false">(CX51*(1+$F$48)+'Assumptions - Base'!CY58)-CY50</f>
        <v>0</v>
      </c>
      <c r="CZ51" s="82" t="n">
        <f aca="false">(CY51*(1+$F$48)+'Assumptions - Base'!CZ58)-CZ50</f>
        <v>0</v>
      </c>
      <c r="DA51" s="82" t="n">
        <f aca="false">(CZ51*(1+$F$48)+'Assumptions - Base'!DA58)-DA50</f>
        <v>0</v>
      </c>
      <c r="DB51" s="82" t="n">
        <f aca="false">(DA51*(1+$F$48)+'Assumptions - Base'!DB58)-DB50</f>
        <v>0</v>
      </c>
    </row>
    <row r="53" customFormat="false" ht="14.25" hidden="false" customHeight="false" outlineLevel="0" collapsed="false">
      <c r="E53" s="69" t="s">
        <v>681</v>
      </c>
      <c r="AA53" s="82" t="n">
        <f aca="false">IF(AND(AA35&gt;=1,AA35&lt;=6),(Z54*(1+$F$48)+'Assumptions - Base'!AA61+'Assumptions - Base'!AA65)/(6-AA35+1),0)</f>
        <v>0</v>
      </c>
      <c r="AB53" s="82" t="n">
        <f aca="false">IF(AND(AB35&gt;=1,AB35&lt;=6),(AA54*(1+$F$48)+'Assumptions - Base'!AB61+'Assumptions - Base'!AB65)/(6-AB35+1),0)</f>
        <v>0</v>
      </c>
      <c r="AC53" s="82" t="n">
        <f aca="false">IF(AND(AC35&gt;=1,AC35&lt;=6),(AB54*(1+$F$48)+'Assumptions - Base'!AC61+'Assumptions - Base'!AC65)/(6-AC35+1),0)</f>
        <v>0</v>
      </c>
      <c r="AD53" s="82" t="n">
        <f aca="false">IF(AND(AD35&gt;=1,AD35&lt;=6),(AC54*(1+$F$48)+'Assumptions - Base'!AD61+'Assumptions - Base'!AD65)/(6-AD35+1),0)</f>
        <v>0</v>
      </c>
      <c r="AE53" s="82" t="n">
        <f aca="false">IF(AND(AE35&gt;=1,AE35&lt;=6),(AD54*(1+$F$48)+'Assumptions - Base'!AE61+'Assumptions - Base'!AE65)/(6-AE35+1),0)</f>
        <v>303.749587014414</v>
      </c>
      <c r="AF53" s="82" t="n">
        <f aca="false">IF(AND(AF35&gt;=1,AF35&lt;=6),(AE54*(1+$F$48)+'Assumptions - Base'!AF61+'Assumptions - Base'!AF65)/(6-AF35+1),0)</f>
        <v>311.343326689774</v>
      </c>
      <c r="AG53" s="82" t="n">
        <f aca="false">IF(AND(AG35&gt;=1,AG35&lt;=6),(AF54*(1+$F$48)+'Assumptions - Base'!AG61+'Assumptions - Base'!AG65)/(6-AG35+1),0)</f>
        <v>319.126909857019</v>
      </c>
      <c r="AH53" s="82" t="n">
        <f aca="false">IF(AND(AH35&gt;=1,AH35&lt;=6),(AG54*(1+$F$48)+'Assumptions - Base'!AH61+'Assumptions - Base'!AH65)/(6-AH35+1),0)</f>
        <v>327.105082603444</v>
      </c>
      <c r="AI53" s="82" t="n">
        <f aca="false">IF(AND(AI35&gt;=1,AI35&lt;=6),(AH54*(1+$F$48)+'Assumptions - Base'!AI61+'Assumptions - Base'!AI65)/(6-AI35+1),0)</f>
        <v>335.28270966853</v>
      </c>
      <c r="AJ53" s="82" t="n">
        <f aca="false">IF(AND(AJ35&gt;=1,AJ35&lt;=6),(AI54*(1+$F$48)+'Assumptions - Base'!AJ61+'Assumptions - Base'!AJ65)/(6-AJ35+1),0)</f>
        <v>343.664777410243</v>
      </c>
      <c r="AK53" s="82" t="n">
        <f aca="false">IF(AND(AK35&gt;=1,AK35&lt;=6),(AJ54*(1+$F$48)+'Assumptions - Base'!AK61+'Assumptions - Base'!AK65)/(6-AK35+1),0)</f>
        <v>0</v>
      </c>
      <c r="AL53" s="82" t="n">
        <f aca="false">IF(AND(AL35&gt;=1,AL35&lt;=6),(AK54*(1+$F$48)+'Assumptions - Base'!AL61+'Assumptions - Base'!AL65)/(6-AL35+1),0)</f>
        <v>0</v>
      </c>
      <c r="AM53" s="82" t="n">
        <f aca="false">IF(AND(AM35&gt;=1,AM35&lt;=6),(AL54*(1+$F$48)+'Assumptions - Base'!AM61+'Assumptions - Base'!AM65)/(6-AM35+1),0)</f>
        <v>0</v>
      </c>
      <c r="AN53" s="82" t="n">
        <f aca="false">IF(AND(AN35&gt;=1,AN35&lt;=6),(AM54*(1+$F$48)+'Assumptions - Base'!AN61+'Assumptions - Base'!AN65)/(6-AN35+1),0)</f>
        <v>0</v>
      </c>
      <c r="AO53" s="82" t="n">
        <f aca="false">IF(AND(AO35&gt;=1,AO35&lt;=6),(AN54*(1+$F$48)+'Assumptions - Base'!AO61+'Assumptions - Base'!AO65)/(6-AO35+1),0)</f>
        <v>0</v>
      </c>
      <c r="AP53" s="82" t="n">
        <f aca="false">IF(AND(AP35&gt;=1,AP35&lt;=6),(AO54*(1+$F$48)+'Assumptions - Base'!AP61+'Assumptions - Base'!AP65)/(6-AP35+1),0)</f>
        <v>0</v>
      </c>
      <c r="AQ53" s="82" t="n">
        <f aca="false">IF(AND(AQ35&gt;=1,AQ35&lt;=6),(AP54*(1+$F$48)+'Assumptions - Base'!AQ61+'Assumptions - Base'!AQ65)/(6-AQ35+1),0)</f>
        <v>0</v>
      </c>
      <c r="AR53" s="82" t="n">
        <f aca="false">IF(AND(AR35&gt;=1,AR35&lt;=6),(AQ54*(1+$F$48)+'Assumptions - Base'!AR61+'Assumptions - Base'!AR65)/(6-AR35+1),0)</f>
        <v>0</v>
      </c>
      <c r="AS53" s="82" t="n">
        <f aca="false">IF(AND(AS35&gt;=1,AS35&lt;=6),(AR54*(1+$F$48)+'Assumptions - Base'!AS61+'Assumptions - Base'!AS65)/(6-AS35+1),0)</f>
        <v>0</v>
      </c>
      <c r="AT53" s="82" t="n">
        <f aca="false">IF(AND(AT35&gt;=1,AT35&lt;=6),(AS54*(1+$F$48)+'Assumptions - Base'!AT61+'Assumptions - Base'!AT65)/(6-AT35+1),0)</f>
        <v>0</v>
      </c>
      <c r="AU53" s="82" t="n">
        <f aca="false">IF(AND(AU35&gt;=1,AU35&lt;=6),(AT54*(1+$F$48)+'Assumptions - Base'!AU61+'Assumptions - Base'!AU65)/(6-AU35+1),0)</f>
        <v>0</v>
      </c>
      <c r="AV53" s="82" t="n">
        <f aca="false">IF(AND(AV35&gt;=1,AV35&lt;=6),(AU54*(1+$F$48)+'Assumptions - Base'!AV61+'Assumptions - Base'!AV65)/(6-AV35+1),0)</f>
        <v>0</v>
      </c>
      <c r="AW53" s="82" t="n">
        <f aca="false">IF(AND(AW35&gt;=1,AW35&lt;=6),(AV54*(1+$F$48)+'Assumptions - Base'!AW61+'Assumptions - Base'!AW65)/(6-AW35+1),0)</f>
        <v>0</v>
      </c>
      <c r="AX53" s="82" t="n">
        <f aca="false">IF(AND(AX35&gt;=1,AX35&lt;=6),(AW54*(1+$F$48)+'Assumptions - Base'!AX61+'Assumptions - Base'!AX65)/(6-AX35+1),0)</f>
        <v>0</v>
      </c>
      <c r="AY53" s="82" t="n">
        <f aca="false">IF(AND(AY35&gt;=1,AY35&lt;=6),(AX54*(1+$F$48)+'Assumptions - Base'!AY61+'Assumptions - Base'!AY65)/(6-AY35+1),0)</f>
        <v>0</v>
      </c>
      <c r="AZ53" s="82" t="n">
        <f aca="false">IF(AND(AZ35&gt;=1,AZ35&lt;=6),(AY54*(1+$F$48)+'Assumptions - Base'!AZ61+'Assumptions - Base'!AZ65)/(6-AZ35+1),0)</f>
        <v>0</v>
      </c>
      <c r="BA53" s="82" t="n">
        <f aca="false">IF(AND(BA35&gt;=1,BA35&lt;=6),(AZ54*(1+$F$48)+'Assumptions - Base'!BA61+'Assumptions - Base'!BA65)/(6-BA35+1),0)</f>
        <v>0</v>
      </c>
      <c r="BB53" s="82" t="n">
        <f aca="false">IF(AND(BB35&gt;=1,BB35&lt;=6),(BA54*(1+$F$48)+'Assumptions - Base'!BB61+'Assumptions - Base'!BB65)/(6-BB35+1),0)</f>
        <v>0</v>
      </c>
      <c r="BC53" s="82" t="n">
        <f aca="false">IF(AND(BC35&gt;=1,BC35&lt;=6),(BB54*(1+$F$48)+'Assumptions - Base'!BC61+'Assumptions - Base'!BC65)/(6-BC35+1),0)</f>
        <v>0</v>
      </c>
      <c r="BD53" s="82" t="n">
        <f aca="false">IF(AND(BD35&gt;=1,BD35&lt;=6),(BC54*(1+$F$48)+'Assumptions - Base'!BD61+'Assumptions - Base'!BD65)/(6-BD35+1),0)</f>
        <v>0</v>
      </c>
      <c r="BE53" s="82" t="n">
        <f aca="false">IF(AND(BE35&gt;=1,BE35&lt;=6),(BD54*(1+$F$48)+'Assumptions - Base'!BE61+'Assumptions - Base'!BE65)/(6-BE35+1),0)</f>
        <v>0</v>
      </c>
      <c r="BF53" s="82" t="n">
        <f aca="false">IF(AND(BF35&gt;=1,BF35&lt;=6),(BE54*(1+$F$48)+'Assumptions - Base'!BF61+'Assumptions - Base'!BF65)/(6-BF35+1),0)</f>
        <v>0</v>
      </c>
      <c r="BG53" s="82" t="n">
        <f aca="false">IF(AND(BG35&gt;=1,BG35&lt;=6),(BF54*(1+$F$48)+'Assumptions - Base'!BG61+'Assumptions - Base'!BG65)/(6-BG35+1),0)</f>
        <v>0</v>
      </c>
      <c r="BH53" s="82" t="n">
        <f aca="false">IF(AND(BH35&gt;=1,BH35&lt;=6),(BG54*(1+$F$48)+'Assumptions - Base'!BH61+'Assumptions - Base'!BH65)/(6-BH35+1),0)</f>
        <v>0</v>
      </c>
      <c r="BI53" s="82" t="n">
        <f aca="false">IF(AND(BI35&gt;=1,BI35&lt;=6),(BH54*(1+$F$48)+'Assumptions - Base'!BI61+'Assumptions - Base'!BI65)/(6-BI35+1),0)</f>
        <v>0</v>
      </c>
      <c r="BJ53" s="82" t="n">
        <f aca="false">IF(AND(BJ35&gt;=1,BJ35&lt;=6),(BI54*(1+$F$48)+'Assumptions - Base'!BJ61+'Assumptions - Base'!BJ65)/(6-BJ35+1),0)</f>
        <v>0</v>
      </c>
      <c r="BK53" s="82" t="n">
        <f aca="false">IF(AND(BK35&gt;=1,BK35&lt;=6),(BJ54*(1+$F$48)+'Assumptions - Base'!BK61+'Assumptions - Base'!BK65)/(6-BK35+1),0)</f>
        <v>0</v>
      </c>
      <c r="BL53" s="82" t="n">
        <f aca="false">IF(AND(BL35&gt;=1,BL35&lt;=6),(BK54*(1+$F$48)+'Assumptions - Base'!BL61+'Assumptions - Base'!BL65)/(6-BL35+1),0)</f>
        <v>0</v>
      </c>
      <c r="BM53" s="82" t="n">
        <f aca="false">IF(AND(BM35&gt;=1,BM35&lt;=6),(BL54*(1+$F$48)+'Assumptions - Base'!BM61+'Assumptions - Base'!BM65)/(6-BM35+1),0)</f>
        <v>0</v>
      </c>
      <c r="BN53" s="82" t="n">
        <f aca="false">IF(AND(BN35&gt;=1,BN35&lt;=6),(BM54*(1+$F$48)+'Assumptions - Base'!BN61+'Assumptions - Base'!BN65)/(6-BN35+1),0)</f>
        <v>0</v>
      </c>
      <c r="BO53" s="82" t="n">
        <f aca="false">IF(AND(BO35&gt;=1,BO35&lt;=6),(BN54*(1+$F$48)+'Assumptions - Base'!BO61+'Assumptions - Base'!BO65)/(6-BO35+1),0)</f>
        <v>0</v>
      </c>
      <c r="BP53" s="82" t="n">
        <f aca="false">IF(AND(BP35&gt;=1,BP35&lt;=6),(BO54*(1+$F$48)+'Assumptions - Base'!BP61+'Assumptions - Base'!BP65)/(6-BP35+1),0)</f>
        <v>0</v>
      </c>
      <c r="BQ53" s="82" t="n">
        <f aca="false">IF(AND(BQ35&gt;=1,BQ35&lt;=6),(BP54*(1+$F$48)+'Assumptions - Base'!BQ61+'Assumptions - Base'!BQ65)/(6-BQ35+1),0)</f>
        <v>0</v>
      </c>
      <c r="BR53" s="82" t="n">
        <f aca="false">IF(AND(BR35&gt;=1,BR35&lt;=6),(BQ54*(1+$F$48)+'Assumptions - Base'!BR61+'Assumptions - Base'!BR65)/(6-BR35+1),0)</f>
        <v>0</v>
      </c>
      <c r="BS53" s="82" t="n">
        <f aca="false">IF(AND(BS35&gt;=1,BS35&lt;=6),(BR54*(1+$F$48)+'Assumptions - Base'!BS61+'Assumptions - Base'!BS65)/(6-BS35+1),0)</f>
        <v>0</v>
      </c>
      <c r="BT53" s="82" t="n">
        <f aca="false">IF(AND(BT35&gt;=1,BT35&lt;=6),(BS54*(1+$F$48)+'Assumptions - Base'!BT61+'Assumptions - Base'!BT65)/(6-BT35+1),0)</f>
        <v>0</v>
      </c>
      <c r="BU53" s="82" t="n">
        <f aca="false">IF(AND(BU35&gt;=1,BU35&lt;=6),(BT54*(1+$F$48)+'Assumptions - Base'!BU61+'Assumptions - Base'!BU65)/(6-BU35+1),0)</f>
        <v>0</v>
      </c>
      <c r="BV53" s="82" t="n">
        <f aca="false">IF(AND(BV35&gt;=1,BV35&lt;=6),(BU54*(1+$F$48)+'Assumptions - Base'!BV61+'Assumptions - Base'!BV65)/(6-BV35+1),0)</f>
        <v>0</v>
      </c>
      <c r="BW53" s="82" t="n">
        <f aca="false">IF(AND(BW35&gt;=1,BW35&lt;=6),(BV54*(1+$F$48)+'Assumptions - Base'!BW61+'Assumptions - Base'!BW65)/(6-BW35+1),0)</f>
        <v>0</v>
      </c>
      <c r="BX53" s="82" t="n">
        <f aca="false">IF(AND(BX35&gt;=1,BX35&lt;=6),(BW54*(1+$F$48)+'Assumptions - Base'!BX61+'Assumptions - Base'!BX65)/(6-BX35+1),0)</f>
        <v>0</v>
      </c>
      <c r="BY53" s="82" t="n">
        <f aca="false">IF(AND(BY35&gt;=1,BY35&lt;=6),(BX54*(1+$F$48)+'Assumptions - Base'!BY61+'Assumptions - Base'!BY65)/(6-BY35+1),0)</f>
        <v>0</v>
      </c>
      <c r="BZ53" s="82" t="n">
        <f aca="false">IF(AND(BZ35&gt;=1,BZ35&lt;=6),(BY54*(1+$F$48)+'Assumptions - Base'!BZ61+'Assumptions - Base'!BZ65)/(6-BZ35+1),0)</f>
        <v>0</v>
      </c>
      <c r="CA53" s="82" t="n">
        <f aca="false">IF(AND(CA35&gt;=1,CA35&lt;=6),(BZ54*(1+$F$48)+'Assumptions - Base'!CA61+'Assumptions - Base'!CA65)/(6-CA35+1),0)</f>
        <v>0</v>
      </c>
      <c r="CB53" s="82" t="n">
        <f aca="false">IF(AND(CB35&gt;=1,CB35&lt;=6),(CA54*(1+$F$48)+'Assumptions - Base'!CB61+'Assumptions - Base'!CB65)/(6-CB35+1),0)</f>
        <v>0</v>
      </c>
      <c r="CC53" s="82" t="n">
        <f aca="false">IF(AND(CC35&gt;=1,CC35&lt;=6),(CB54*(1+$F$48)+'Assumptions - Base'!CC61+'Assumptions - Base'!CC65)/(6-CC35+1),0)</f>
        <v>0</v>
      </c>
      <c r="CD53" s="82" t="n">
        <f aca="false">IF(AND(CD35&gt;=1,CD35&lt;=6),(CC54*(1+$F$48)+'Assumptions - Base'!CD61+'Assumptions - Base'!CD65)/(6-CD35+1),0)</f>
        <v>0</v>
      </c>
      <c r="CE53" s="82" t="n">
        <f aca="false">IF(AND(CE35&gt;=1,CE35&lt;=6),(CD54*(1+$F$48)+'Assumptions - Base'!CE61+'Assumptions - Base'!CE65)/(6-CE35+1),0)</f>
        <v>0</v>
      </c>
      <c r="CF53" s="82" t="n">
        <f aca="false">IF(AND(CF35&gt;=1,CF35&lt;=6),(CE54*(1+$F$48)+'Assumptions - Base'!CF61+'Assumptions - Base'!CF65)/(6-CF35+1),0)</f>
        <v>0</v>
      </c>
      <c r="CG53" s="82" t="n">
        <f aca="false">IF(AND(CG35&gt;=1,CG35&lt;=6),(CF54*(1+$F$48)+'Assumptions - Base'!CG61+'Assumptions - Base'!CG65)/(6-CG35+1),0)</f>
        <v>0</v>
      </c>
      <c r="CH53" s="82" t="n">
        <f aca="false">IF(AND(CH35&gt;=1,CH35&lt;=6),(CG54*(1+$F$48)+'Assumptions - Base'!CH61+'Assumptions - Base'!CH65)/(6-CH35+1),0)</f>
        <v>0</v>
      </c>
      <c r="CI53" s="82" t="n">
        <f aca="false">IF(AND(CI35&gt;=1,CI35&lt;=6),(CH54*(1+$F$48)+'Assumptions - Base'!CI61+'Assumptions - Base'!CI65)/(6-CI35+1),0)</f>
        <v>0</v>
      </c>
      <c r="CJ53" s="82" t="n">
        <f aca="false">IF(AND(CJ35&gt;=1,CJ35&lt;=6),(CI54*(1+$F$48)+'Assumptions - Base'!CJ61+'Assumptions - Base'!CJ65)/(6-CJ35+1),0)</f>
        <v>0</v>
      </c>
      <c r="CK53" s="82" t="n">
        <f aca="false">IF(AND(CK35&gt;=1,CK35&lt;=6),(CJ54*(1+$F$48)+'Assumptions - Base'!CK61+'Assumptions - Base'!CK65)/(6-CK35+1),0)</f>
        <v>0</v>
      </c>
      <c r="CL53" s="82" t="n">
        <f aca="false">IF(AND(CL35&gt;=1,CL35&lt;=6),(CK54*(1+$F$48)+'Assumptions - Base'!CL61+'Assumptions - Base'!CL65)/(6-CL35+1),0)</f>
        <v>0</v>
      </c>
      <c r="CM53" s="82" t="n">
        <f aca="false">IF(AND(CM35&gt;=1,CM35&lt;=6),(CL54*(1+$F$48)+'Assumptions - Base'!CM61+'Assumptions - Base'!CM65)/(6-CM35+1),0)</f>
        <v>0</v>
      </c>
      <c r="CN53" s="82" t="n">
        <f aca="false">IF(AND(CN35&gt;=1,CN35&lt;=6),(CM54*(1+$F$48)+'Assumptions - Base'!CN61+'Assumptions - Base'!CN65)/(6-CN35+1),0)</f>
        <v>0</v>
      </c>
      <c r="CO53" s="82" t="n">
        <f aca="false">IF(AND(CO35&gt;=1,CO35&lt;=6),(CN54*(1+$F$48)+'Assumptions - Base'!CO61+'Assumptions - Base'!CO65)/(6-CO35+1),0)</f>
        <v>0</v>
      </c>
      <c r="CP53" s="82" t="n">
        <f aca="false">IF(AND(CP35&gt;=1,CP35&lt;=6),(CO54*(1+$F$48)+'Assumptions - Base'!CP61+'Assumptions - Base'!CP65)/(6-CP35+1),0)</f>
        <v>0</v>
      </c>
      <c r="CQ53" s="82" t="n">
        <f aca="false">IF(AND(CQ35&gt;=1,CQ35&lt;=6),(CP54*(1+$F$48)+'Assumptions - Base'!CQ61+'Assumptions - Base'!CQ65)/(6-CQ35+1),0)</f>
        <v>0</v>
      </c>
      <c r="CR53" s="82" t="n">
        <f aca="false">IF(AND(CR35&gt;=1,CR35&lt;=6),(CQ54*(1+$F$48)+'Assumptions - Base'!CR61+'Assumptions - Base'!CR65)/(6-CR35+1),0)</f>
        <v>0</v>
      </c>
      <c r="CS53" s="82" t="n">
        <f aca="false">IF(AND(CS35&gt;=1,CS35&lt;=6),(CR54*(1+$F$48)+'Assumptions - Base'!CS61+'Assumptions - Base'!CS65)/(6-CS35+1),0)</f>
        <v>0</v>
      </c>
      <c r="CT53" s="82" t="n">
        <f aca="false">IF(AND(CT35&gt;=1,CT35&lt;=6),(CS54*(1+$F$48)+'Assumptions - Base'!CT61+'Assumptions - Base'!CT65)/(6-CT35+1),0)</f>
        <v>0</v>
      </c>
      <c r="CU53" s="82" t="n">
        <f aca="false">IF(AND(CU35&gt;=1,CU35&lt;=6),(CT54*(1+$F$48)+'Assumptions - Base'!CU61+'Assumptions - Base'!CU65)/(6-CU35+1),0)</f>
        <v>0</v>
      </c>
      <c r="CV53" s="82" t="n">
        <f aca="false">IF(AND(CV35&gt;=1,CV35&lt;=6),(CU54*(1+$F$48)+'Assumptions - Base'!CV61+'Assumptions - Base'!CV65)/(6-CV35+1),0)</f>
        <v>0</v>
      </c>
      <c r="CW53" s="82" t="n">
        <f aca="false">IF(AND(CW35&gt;=1,CW35&lt;=6),(CV54*(1+$F$48)+'Assumptions - Base'!CW61+'Assumptions - Base'!CW65)/(6-CW35+1),0)</f>
        <v>0</v>
      </c>
      <c r="CX53" s="82" t="n">
        <f aca="false">IF(AND(CX35&gt;=1,CX35&lt;=6),(CW54*(1+$F$48)+'Assumptions - Base'!CX61+'Assumptions - Base'!CX65)/(6-CX35+1),0)</f>
        <v>0</v>
      </c>
      <c r="CY53" s="82" t="n">
        <f aca="false">IF(AND(CY35&gt;=1,CY35&lt;=6),(CX54*(1+$F$48)+'Assumptions - Base'!CY61+'Assumptions - Base'!CY65)/(6-CY35+1),0)</f>
        <v>0</v>
      </c>
      <c r="CZ53" s="82" t="n">
        <f aca="false">IF(AND(CZ35&gt;=1,CZ35&lt;=6),(CY54*(1+$F$48)+'Assumptions - Base'!CZ61+'Assumptions - Base'!CZ65)/(6-CZ35+1),0)</f>
        <v>0</v>
      </c>
      <c r="DA53" s="82" t="n">
        <f aca="false">IF(AND(DA35&gt;=1,DA35&lt;=6),(CZ54*(1+$F$48)+'Assumptions - Base'!DA61+'Assumptions - Base'!DA65)/(6-DA35+1),0)</f>
        <v>0</v>
      </c>
      <c r="DB53" s="82" t="n">
        <f aca="false">IF(AND(DB35&gt;=1,DB35&lt;=6),(DA54*(1+$F$48)+'Assumptions - Base'!DB61+'Assumptions - Base'!DB65)/(6-DB35+1),0)</f>
        <v>0</v>
      </c>
    </row>
    <row r="54" customFormat="false" ht="14.25" hidden="false" customHeight="false" outlineLevel="0" collapsed="false">
      <c r="E54" s="69" t="s">
        <v>682</v>
      </c>
      <c r="AA54" s="82" t="n">
        <f aca="false">(Z54*(1+$F$48)+'Assumptions - Base'!AA61+'Assumptions - Base'!AA65)-AA53</f>
        <v>234.0254</v>
      </c>
      <c r="AB54" s="82" t="n">
        <f aca="false">(AA54*(1+$F$48)+'Assumptions - Base'!AB61+'Assumptions - Base'!AB65)-AB53</f>
        <v>548.061335</v>
      </c>
      <c r="AC54" s="82" t="n">
        <f aca="false">(AB54*(1+$F$48)+'Assumptions - Base'!AC61+'Assumptions - Base'!AC65)-AC53</f>
        <v>1086.640468375</v>
      </c>
      <c r="AD54" s="82" t="n">
        <f aca="false">(AC54*(1+$F$48)+'Assumptions - Base'!AD61+'Assumptions - Base'!AD65)-AD53</f>
        <v>1593.69368008437</v>
      </c>
      <c r="AE54" s="82" t="n">
        <f aca="false">(AD54*(1+$F$48)+'Assumptions - Base'!AE61+'Assumptions - Base'!AE65)-AE53</f>
        <v>1518.74793507207</v>
      </c>
      <c r="AF54" s="82" t="n">
        <f aca="false">(AE54*(1+$F$48)+'Assumptions - Base'!AF61+'Assumptions - Base'!AF65)-AF53</f>
        <v>1245.3733067591</v>
      </c>
      <c r="AG54" s="82" t="n">
        <f aca="false">(AF54*(1+$F$48)+'Assumptions - Base'!AG61+'Assumptions - Base'!AG65)-AG53</f>
        <v>957.380729571056</v>
      </c>
      <c r="AH54" s="82" t="n">
        <f aca="false">(AG54*(1+$F$48)+'Assumptions - Base'!AH61+'Assumptions - Base'!AH65)-AH53</f>
        <v>654.210165206888</v>
      </c>
      <c r="AI54" s="82" t="n">
        <f aca="false">(AH54*(1+$F$48)+'Assumptions - Base'!AI61+'Assumptions - Base'!AI65)-AI53</f>
        <v>335.28270966853</v>
      </c>
      <c r="AJ54" s="82" t="n">
        <f aca="false">(AI54*(1+$F$48)+'Assumptions - Base'!AJ61+'Assumptions - Base'!AJ65)-AJ53</f>
        <v>0</v>
      </c>
      <c r="AK54" s="82" t="n">
        <f aca="false">(AJ54*(1+$F$48)+'Assumptions - Base'!AK61+'Assumptions - Base'!AK65)-AK53</f>
        <v>0</v>
      </c>
      <c r="AL54" s="82" t="n">
        <f aca="false">(AK54*(1+$F$48)+'Assumptions - Base'!AL61+'Assumptions - Base'!AL65)-AL53</f>
        <v>0</v>
      </c>
      <c r="AM54" s="82" t="n">
        <f aca="false">(AL54*(1+$F$48)+'Assumptions - Base'!AM61+'Assumptions - Base'!AM65)-AM53</f>
        <v>0</v>
      </c>
      <c r="AN54" s="82" t="n">
        <f aca="false">(AM54*(1+$F$48)+'Assumptions - Base'!AN61+'Assumptions - Base'!AN65)-AN53</f>
        <v>0</v>
      </c>
      <c r="AO54" s="82" t="n">
        <f aca="false">(AN54*(1+$F$48)+'Assumptions - Base'!AO61+'Assumptions - Base'!AO65)-AO53</f>
        <v>0</v>
      </c>
      <c r="AP54" s="82" t="n">
        <f aca="false">(AO54*(1+$F$48)+'Assumptions - Base'!AP61+'Assumptions - Base'!AP65)-AP53</f>
        <v>0</v>
      </c>
      <c r="AQ54" s="82" t="n">
        <f aca="false">(AP54*(1+$F$48)+'Assumptions - Base'!AQ61+'Assumptions - Base'!AQ65)-AQ53</f>
        <v>0</v>
      </c>
      <c r="AR54" s="82" t="n">
        <f aca="false">(AQ54*(1+$F$48)+'Assumptions - Base'!AR61+'Assumptions - Base'!AR65)-AR53</f>
        <v>0</v>
      </c>
      <c r="AS54" s="82" t="n">
        <f aca="false">(AR54*(1+$F$48)+'Assumptions - Base'!AS61+'Assumptions - Base'!AS65)-AS53</f>
        <v>0</v>
      </c>
      <c r="AT54" s="82" t="n">
        <f aca="false">(AS54*(1+$F$48)+'Assumptions - Base'!AT61+'Assumptions - Base'!AT65)-AT53</f>
        <v>0</v>
      </c>
      <c r="AU54" s="82" t="n">
        <f aca="false">(AT54*(1+$F$48)+'Assumptions - Base'!AU61+'Assumptions - Base'!AU65)-AU53</f>
        <v>0</v>
      </c>
      <c r="AV54" s="82" t="n">
        <f aca="false">(AU54*(1+$F$48)+'Assumptions - Base'!AV61+'Assumptions - Base'!AV65)-AV53</f>
        <v>0</v>
      </c>
      <c r="AW54" s="82" t="n">
        <f aca="false">(AV54*(1+$F$48)+'Assumptions - Base'!AW61+'Assumptions - Base'!AW65)-AW53</f>
        <v>0</v>
      </c>
      <c r="AX54" s="82" t="n">
        <f aca="false">(AW54*(1+$F$48)+'Assumptions - Base'!AX61+'Assumptions - Base'!AX65)-AX53</f>
        <v>0</v>
      </c>
      <c r="AY54" s="82" t="n">
        <f aca="false">(AX54*(1+$F$48)+'Assumptions - Base'!AY61+'Assumptions - Base'!AY65)-AY53</f>
        <v>0</v>
      </c>
      <c r="AZ54" s="82" t="n">
        <f aca="false">(AY54*(1+$F$48)+'Assumptions - Base'!AZ61+'Assumptions - Base'!AZ65)-AZ53</f>
        <v>0</v>
      </c>
      <c r="BA54" s="82" t="n">
        <f aca="false">(AZ54*(1+$F$48)+'Assumptions - Base'!BA61+'Assumptions - Base'!BA65)-BA53</f>
        <v>0</v>
      </c>
      <c r="BB54" s="82" t="n">
        <f aca="false">(BA54*(1+$F$48)+'Assumptions - Base'!BB61+'Assumptions - Base'!BB65)-BB53</f>
        <v>0</v>
      </c>
      <c r="BC54" s="82" t="n">
        <f aca="false">(BB54*(1+$F$48)+'Assumptions - Base'!BC61+'Assumptions - Base'!BC65)-BC53</f>
        <v>0</v>
      </c>
      <c r="BD54" s="82" t="n">
        <f aca="false">(BC54*(1+$F$48)+'Assumptions - Base'!BD61+'Assumptions - Base'!BD65)-BD53</f>
        <v>0</v>
      </c>
      <c r="BE54" s="82" t="n">
        <f aca="false">(BD54*(1+$F$48)+'Assumptions - Base'!BE61+'Assumptions - Base'!BE65)-BE53</f>
        <v>0</v>
      </c>
      <c r="BF54" s="82" t="n">
        <f aca="false">(BE54*(1+$F$48)+'Assumptions - Base'!BF61+'Assumptions - Base'!BF65)-BF53</f>
        <v>0</v>
      </c>
      <c r="BG54" s="82" t="n">
        <f aca="false">(BF54*(1+$F$48)+'Assumptions - Base'!BG61+'Assumptions - Base'!BG65)-BG53</f>
        <v>0</v>
      </c>
      <c r="BH54" s="82" t="n">
        <f aca="false">(BG54*(1+$F$48)+'Assumptions - Base'!BH61+'Assumptions - Base'!BH65)-BH53</f>
        <v>0</v>
      </c>
      <c r="BI54" s="82" t="n">
        <f aca="false">(BH54*(1+$F$48)+'Assumptions - Base'!BI61+'Assumptions - Base'!BI65)-BI53</f>
        <v>0</v>
      </c>
      <c r="BJ54" s="82" t="n">
        <f aca="false">(BI54*(1+$F$48)+'Assumptions - Base'!BJ61+'Assumptions - Base'!BJ65)-BJ53</f>
        <v>0</v>
      </c>
      <c r="BK54" s="82" t="n">
        <f aca="false">(BJ54*(1+$F$48)+'Assumptions - Base'!BK61+'Assumptions - Base'!BK65)-BK53</f>
        <v>0</v>
      </c>
      <c r="BL54" s="82" t="n">
        <f aca="false">(BK54*(1+$F$48)+'Assumptions - Base'!BL61+'Assumptions - Base'!BL65)-BL53</f>
        <v>0</v>
      </c>
      <c r="BM54" s="82" t="n">
        <f aca="false">(BL54*(1+$F$48)+'Assumptions - Base'!BM61+'Assumptions - Base'!BM65)-BM53</f>
        <v>0</v>
      </c>
      <c r="BN54" s="82" t="n">
        <f aca="false">(BM54*(1+$F$48)+'Assumptions - Base'!BN61+'Assumptions - Base'!BN65)-BN53</f>
        <v>0</v>
      </c>
      <c r="BO54" s="82" t="n">
        <f aca="false">(BN54*(1+$F$48)+'Assumptions - Base'!BO61+'Assumptions - Base'!BO65)-BO53</f>
        <v>0</v>
      </c>
      <c r="BP54" s="82" t="n">
        <f aca="false">(BO54*(1+$F$48)+'Assumptions - Base'!BP61+'Assumptions - Base'!BP65)-BP53</f>
        <v>0</v>
      </c>
      <c r="BQ54" s="82" t="n">
        <f aca="false">(BP54*(1+$F$48)+'Assumptions - Base'!BQ61+'Assumptions - Base'!BQ65)-BQ53</f>
        <v>0</v>
      </c>
      <c r="BR54" s="82" t="n">
        <f aca="false">(BQ54*(1+$F$48)+'Assumptions - Base'!BR61+'Assumptions - Base'!BR65)-BR53</f>
        <v>0</v>
      </c>
      <c r="BS54" s="82" t="n">
        <f aca="false">(BR54*(1+$F$48)+'Assumptions - Base'!BS61+'Assumptions - Base'!BS65)-BS53</f>
        <v>0</v>
      </c>
      <c r="BT54" s="82" t="n">
        <f aca="false">(BS54*(1+$F$48)+'Assumptions - Base'!BT61+'Assumptions - Base'!BT65)-BT53</f>
        <v>0</v>
      </c>
      <c r="BU54" s="82" t="n">
        <f aca="false">(BT54*(1+$F$48)+'Assumptions - Base'!BU61+'Assumptions - Base'!BU65)-BU53</f>
        <v>0</v>
      </c>
      <c r="BV54" s="82" t="n">
        <f aca="false">(BU54*(1+$F$48)+'Assumptions - Base'!BV61+'Assumptions - Base'!BV65)-BV53</f>
        <v>0</v>
      </c>
      <c r="BW54" s="82" t="n">
        <f aca="false">(BV54*(1+$F$48)+'Assumptions - Base'!BW61+'Assumptions - Base'!BW65)-BW53</f>
        <v>0</v>
      </c>
      <c r="BX54" s="82" t="n">
        <f aca="false">(BW54*(1+$F$48)+'Assumptions - Base'!BX61+'Assumptions - Base'!BX65)-BX53</f>
        <v>0</v>
      </c>
      <c r="BY54" s="82" t="n">
        <f aca="false">(BX54*(1+$F$48)+'Assumptions - Base'!BY61+'Assumptions - Base'!BY65)-BY53</f>
        <v>0</v>
      </c>
      <c r="BZ54" s="82" t="n">
        <f aca="false">(BY54*(1+$F$48)+'Assumptions - Base'!BZ61+'Assumptions - Base'!BZ65)-BZ53</f>
        <v>0</v>
      </c>
      <c r="CA54" s="82" t="n">
        <f aca="false">(BZ54*(1+$F$48)+'Assumptions - Base'!CA61+'Assumptions - Base'!CA65)-CA53</f>
        <v>0</v>
      </c>
      <c r="CB54" s="82" t="n">
        <f aca="false">(CA54*(1+$F$48)+'Assumptions - Base'!CB61+'Assumptions - Base'!CB65)-CB53</f>
        <v>0</v>
      </c>
      <c r="CC54" s="82" t="n">
        <f aca="false">(CB54*(1+$F$48)+'Assumptions - Base'!CC61+'Assumptions - Base'!CC65)-CC53</f>
        <v>0</v>
      </c>
      <c r="CD54" s="82" t="n">
        <f aca="false">(CC54*(1+$F$48)+'Assumptions - Base'!CD61+'Assumptions - Base'!CD65)-CD53</f>
        <v>0</v>
      </c>
      <c r="CE54" s="82" t="n">
        <f aca="false">(CD54*(1+$F$48)+'Assumptions - Base'!CE61+'Assumptions - Base'!CE65)-CE53</f>
        <v>0</v>
      </c>
      <c r="CF54" s="82" t="n">
        <f aca="false">(CE54*(1+$F$48)+'Assumptions - Base'!CF61+'Assumptions - Base'!CF65)-CF53</f>
        <v>0</v>
      </c>
      <c r="CG54" s="82" t="n">
        <f aca="false">(CF54*(1+$F$48)+'Assumptions - Base'!CG61+'Assumptions - Base'!CG65)-CG53</f>
        <v>0</v>
      </c>
      <c r="CH54" s="82" t="n">
        <f aca="false">(CG54*(1+$F$48)+'Assumptions - Base'!CH61+'Assumptions - Base'!CH65)-CH53</f>
        <v>0</v>
      </c>
      <c r="CI54" s="82" t="n">
        <f aca="false">(CH54*(1+$F$48)+'Assumptions - Base'!CI61+'Assumptions - Base'!CI65)-CI53</f>
        <v>0</v>
      </c>
      <c r="CJ54" s="82" t="n">
        <f aca="false">(CI54*(1+$F$48)+'Assumptions - Base'!CJ61+'Assumptions - Base'!CJ65)-CJ53</f>
        <v>0</v>
      </c>
      <c r="CK54" s="82" t="n">
        <f aca="false">(CJ54*(1+$F$48)+'Assumptions - Base'!CK61+'Assumptions - Base'!CK65)-CK53</f>
        <v>0</v>
      </c>
      <c r="CL54" s="82" t="n">
        <f aca="false">(CK54*(1+$F$48)+'Assumptions - Base'!CL61+'Assumptions - Base'!CL65)-CL53</f>
        <v>0</v>
      </c>
      <c r="CM54" s="82" t="n">
        <f aca="false">(CL54*(1+$F$48)+'Assumptions - Base'!CM61+'Assumptions - Base'!CM65)-CM53</f>
        <v>0</v>
      </c>
      <c r="CN54" s="82" t="n">
        <f aca="false">(CM54*(1+$F$48)+'Assumptions - Base'!CN61+'Assumptions - Base'!CN65)-CN53</f>
        <v>0</v>
      </c>
      <c r="CO54" s="82" t="n">
        <f aca="false">(CN54*(1+$F$48)+'Assumptions - Base'!CO61+'Assumptions - Base'!CO65)-CO53</f>
        <v>0</v>
      </c>
      <c r="CP54" s="82" t="n">
        <f aca="false">(CO54*(1+$F$48)+'Assumptions - Base'!CP61+'Assumptions - Base'!CP65)-CP53</f>
        <v>0</v>
      </c>
      <c r="CQ54" s="82" t="n">
        <f aca="false">(CP54*(1+$F$48)+'Assumptions - Base'!CQ61+'Assumptions - Base'!CQ65)-CQ53</f>
        <v>0</v>
      </c>
      <c r="CR54" s="82" t="n">
        <f aca="false">(CQ54*(1+$F$48)+'Assumptions - Base'!CR61+'Assumptions - Base'!CR65)-CR53</f>
        <v>0</v>
      </c>
      <c r="CS54" s="82" t="n">
        <f aca="false">(CR54*(1+$F$48)+'Assumptions - Base'!CS61+'Assumptions - Base'!CS65)-CS53</f>
        <v>0</v>
      </c>
      <c r="CT54" s="82" t="n">
        <f aca="false">(CS54*(1+$F$48)+'Assumptions - Base'!CT61+'Assumptions - Base'!CT65)-CT53</f>
        <v>0</v>
      </c>
      <c r="CU54" s="82" t="n">
        <f aca="false">(CT54*(1+$F$48)+'Assumptions - Base'!CU61+'Assumptions - Base'!CU65)-CU53</f>
        <v>0</v>
      </c>
      <c r="CV54" s="82" t="n">
        <f aca="false">(CU54*(1+$F$48)+'Assumptions - Base'!CV61+'Assumptions - Base'!CV65)-CV53</f>
        <v>0</v>
      </c>
      <c r="CW54" s="82" t="n">
        <f aca="false">(CV54*(1+$F$48)+'Assumptions - Base'!CW61+'Assumptions - Base'!CW65)-CW53</f>
        <v>0</v>
      </c>
      <c r="CX54" s="82" t="n">
        <f aca="false">(CW54*(1+$F$48)+'Assumptions - Base'!CX61+'Assumptions - Base'!CX65)-CX53</f>
        <v>0</v>
      </c>
      <c r="CY54" s="82" t="n">
        <f aca="false">(CX54*(1+$F$48)+'Assumptions - Base'!CY61+'Assumptions - Base'!CY65)-CY53</f>
        <v>0</v>
      </c>
      <c r="CZ54" s="82" t="n">
        <f aca="false">(CY54*(1+$F$48)+'Assumptions - Base'!CZ61+'Assumptions - Base'!CZ65)-CZ53</f>
        <v>0</v>
      </c>
      <c r="DA54" s="82" t="n">
        <f aca="false">(CZ54*(1+$F$48)+'Assumptions - Base'!DA61+'Assumptions - Base'!DA65)-DA53</f>
        <v>0</v>
      </c>
      <c r="DB54" s="82" t="n">
        <f aca="false">(DA54*(1+$F$48)+'Assumptions - Base'!DB61+'Assumptions - Base'!DB65)-DB53</f>
        <v>0</v>
      </c>
    </row>
    <row r="56" customFormat="false" ht="14.25" hidden="false" customHeight="false" outlineLevel="0" collapsed="false">
      <c r="E56" s="69" t="s">
        <v>683</v>
      </c>
      <c r="AA56" s="82" t="n">
        <f aca="false">IF(AND(AA35&gt;=1,AA35&lt;=30),(Z57*(1+$F$48)+'Assumptions - Base'!AA59+'Assumptions - Base'!AA62+'Assumptions - Base'!AA63+'Assumptions - Base'!AA64)/(30-AA35+1),0)</f>
        <v>0</v>
      </c>
      <c r="AB56" s="82" t="n">
        <f aca="false">IF(AND(AB35&gt;=1,AB35&lt;=30),(AA57*(1+$F$48)+'Assumptions - Base'!AB59+'Assumptions - Base'!AB62+'Assumptions - Base'!AB63+'Assumptions - Base'!AB64)/(30-AB35+1),0)</f>
        <v>0</v>
      </c>
      <c r="AC56" s="82" t="n">
        <f aca="false">IF(AND(AC35&gt;=1,AC35&lt;=30),(AB57*(1+$F$48)+'Assumptions - Base'!AC59+'Assumptions - Base'!AC62+'Assumptions - Base'!AC63+'Assumptions - Base'!AC64)/(30-AC35+1),0)</f>
        <v>0</v>
      </c>
      <c r="AD56" s="82" t="n">
        <f aca="false">IF(AND(AD35&gt;=1,AD35&lt;=30),(AC57*(1+$F$48)+'Assumptions - Base'!AD59+'Assumptions - Base'!AD62+'Assumptions - Base'!AD63+'Assumptions - Base'!AD64)/(30-AD35+1),0)</f>
        <v>0</v>
      </c>
      <c r="AE56" s="82" t="n">
        <f aca="false">IF(AND(AE35&gt;=1,AE35&lt;=30),(AD57*(1+$F$48)+'Assumptions - Base'!AE59+'Assumptions - Base'!AE62+'Assumptions - Base'!AE63+'Assumptions - Base'!AE64)/(30-AE35+1),0)</f>
        <v>30.6193968656458</v>
      </c>
      <c r="AF56" s="82" t="n">
        <f aca="false">IF(AND(AF35&gt;=1,AF35&lt;=30),(AE57*(1+$F$48)+'Assumptions - Base'!AF59+'Assumptions - Base'!AF62+'Assumptions - Base'!AF63+'Assumptions - Base'!AF64)/(30-AF35+1),0)</f>
        <v>31.384881787287</v>
      </c>
      <c r="AG56" s="82" t="n">
        <f aca="false">IF(AND(AG35&gt;=1,AG35&lt;=30),(AF57*(1+$F$48)+'Assumptions - Base'!AG59+'Assumptions - Base'!AG62+'Assumptions - Base'!AG63+'Assumptions - Base'!AG64)/(30-AG35+1),0)</f>
        <v>32.1695038319691</v>
      </c>
      <c r="AH56" s="82" t="n">
        <f aca="false">IF(AND(AH35&gt;=1,AH35&lt;=30),(AG57*(1+$F$48)+'Assumptions - Base'!AH59+'Assumptions - Base'!AH62+'Assumptions - Base'!AH63+'Assumptions - Base'!AH64)/(30-AH35+1),0)</f>
        <v>32.9737414277684</v>
      </c>
      <c r="AI56" s="82" t="n">
        <f aca="false">IF(AND(AI35&gt;=1,AI35&lt;=30),(AH57*(1+$F$48)+'Assumptions - Base'!AI59+'Assumptions - Base'!AI62+'Assumptions - Base'!AI63+'Assumptions - Base'!AI64)/(30-AI35+1),0)</f>
        <v>33.7980849634626</v>
      </c>
      <c r="AJ56" s="82" t="n">
        <f aca="false">IF(AND(AJ35&gt;=1,AJ35&lt;=30),(AI57*(1+$F$48)+'Assumptions - Base'!AJ59+'Assumptions - Base'!AJ62+'Assumptions - Base'!AJ63+'Assumptions - Base'!AJ64)/(30-AJ35+1),0)</f>
        <v>34.6430370875491</v>
      </c>
      <c r="AK56" s="82" t="n">
        <f aca="false">IF(AND(AK35&gt;=1,AK35&lt;=30),(AJ57*(1+$F$48)+'Assumptions - Base'!AK59+'Assumptions - Base'!AK62+'Assumptions - Base'!AK63+'Assumptions - Base'!AK64)/(30-AK35+1),0)</f>
        <v>35.5091130147379</v>
      </c>
      <c r="AL56" s="82" t="n">
        <f aca="false">IF(AND(AL35&gt;=1,AL35&lt;=30),(AK57*(1+$F$48)+'Assumptions - Base'!AL59+'Assumptions - Base'!AL62+'Assumptions - Base'!AL63+'Assumptions - Base'!AL64)/(30-AL35+1),0)</f>
        <v>36.3968408401063</v>
      </c>
      <c r="AM56" s="82" t="n">
        <f aca="false">IF(AND(AM35&gt;=1,AM35&lt;=30),(AL57*(1+$F$48)+'Assumptions - Base'!AM59+'Assumptions - Base'!AM62+'Assumptions - Base'!AM63+'Assumptions - Base'!AM64)/(30-AM35+1),0)</f>
        <v>37.306761861109</v>
      </c>
      <c r="AN56" s="82" t="n">
        <f aca="false">IF(AND(AN35&gt;=1,AN35&lt;=30),(AM57*(1+$F$48)+'Assumptions - Base'!AN59+'Assumptions - Base'!AN62+'Assumptions - Base'!AN63+'Assumptions - Base'!AN64)/(30-AN35+1),0)</f>
        <v>38.2394309076367</v>
      </c>
      <c r="AO56" s="82" t="n">
        <f aca="false">IF(AND(AO35&gt;=1,AO35&lt;=30),(AN57*(1+$F$48)+'Assumptions - Base'!AO59+'Assumptions - Base'!AO62+'Assumptions - Base'!AO63+'Assumptions - Base'!AO64)/(30-AO35+1),0)</f>
        <v>39.1954166803276</v>
      </c>
      <c r="AP56" s="82" t="n">
        <f aca="false">IF(AND(AP35&gt;=1,AP35&lt;=30),(AO57*(1+$F$48)+'Assumptions - Base'!AP59+'Assumptions - Base'!AP62+'Assumptions - Base'!AP63+'Assumptions - Base'!AP64)/(30-AP35+1),0)</f>
        <v>40.1753020973358</v>
      </c>
      <c r="AQ56" s="82" t="n">
        <f aca="false">IF(AND(AQ35&gt;=1,AQ35&lt;=30),(AP57*(1+$F$48)+'Assumptions - Base'!AQ59+'Assumptions - Base'!AQ62+'Assumptions - Base'!AQ63+'Assumptions - Base'!AQ64)/(30-AQ35+1),0)</f>
        <v>41.1796846497692</v>
      </c>
      <c r="AR56" s="82" t="n">
        <f aca="false">IF(AND(AR35&gt;=1,AR35&lt;=30),(AQ57*(1+$F$48)+'Assumptions - Base'!AR59+'Assumptions - Base'!AR62+'Assumptions - Base'!AR63+'Assumptions - Base'!AR64)/(30-AR35+1),0)</f>
        <v>42.2091767660134</v>
      </c>
      <c r="AS56" s="82" t="n">
        <f aca="false">IF(AND(AS35&gt;=1,AS35&lt;=30),(AR57*(1+$F$48)+'Assumptions - Base'!AS59+'Assumptions - Base'!AS62+'Assumptions - Base'!AS63+'Assumptions - Base'!AS64)/(30-AS35+1),0)</f>
        <v>43.2644061851637</v>
      </c>
      <c r="AT56" s="82" t="n">
        <f aca="false">IF(AND(AT35&gt;=1,AT35&lt;=30),(AS57*(1+$F$48)+'Assumptions - Base'!AT59+'Assumptions - Base'!AT62+'Assumptions - Base'!AT63+'Assumptions - Base'!AT64)/(30-AT35+1),0)</f>
        <v>44.3460163397928</v>
      </c>
      <c r="AU56" s="82" t="n">
        <f aca="false">IF(AND(AU35&gt;=1,AU35&lt;=30),(AT57*(1+$F$48)+'Assumptions - Base'!AU59+'Assumptions - Base'!AU62+'Assumptions - Base'!AU63+'Assumptions - Base'!AU64)/(30-AU35+1),0)</f>
        <v>45.4546667482876</v>
      </c>
      <c r="AV56" s="82" t="n">
        <f aca="false">IF(AND(AV35&gt;=1,AV35&lt;=30),(AU57*(1+$F$48)+'Assumptions - Base'!AV59+'Assumptions - Base'!AV62+'Assumptions - Base'!AV63+'Assumptions - Base'!AV64)/(30-AV35+1),0)</f>
        <v>46.5910334169948</v>
      </c>
      <c r="AW56" s="82" t="n">
        <f aca="false">IF(AND(AW35&gt;=1,AW35&lt;=30),(AV57*(1+$F$48)+'Assumptions - Base'!AW59+'Assumptions - Base'!AW62+'Assumptions - Base'!AW63+'Assumptions - Base'!AW64)/(30-AW35+1),0)</f>
        <v>47.7558092524197</v>
      </c>
      <c r="AX56" s="82" t="n">
        <f aca="false">IF(AND(AX35&gt;=1,AX35&lt;=30),(AW57*(1+$F$48)+'Assumptions - Base'!AX59+'Assumptions - Base'!AX62+'Assumptions - Base'!AX63+'Assumptions - Base'!AX64)/(30-AX35+1),0)</f>
        <v>48.9497044837302</v>
      </c>
      <c r="AY56" s="82" t="n">
        <f aca="false">IF(AND(AY35&gt;=1,AY35&lt;=30),(AX57*(1+$F$48)+'Assumptions - Base'!AY59+'Assumptions - Base'!AY62+'Assumptions - Base'!AY63+'Assumptions - Base'!AY64)/(30-AY35+1),0)</f>
        <v>50.1734470958234</v>
      </c>
      <c r="AZ56" s="82" t="n">
        <f aca="false">IF(AND(AZ35&gt;=1,AZ35&lt;=30),(AY57*(1+$F$48)+'Assumptions - Base'!AZ59+'Assumptions - Base'!AZ62+'Assumptions - Base'!AZ63+'Assumptions - Base'!AZ64)/(30-AZ35+1),0)</f>
        <v>51.427783273219</v>
      </c>
      <c r="BA56" s="82" t="n">
        <f aca="false">IF(AND(BA35&gt;=1,BA35&lt;=30),(AZ57*(1+$F$48)+'Assumptions - Base'!BA59+'Assumptions - Base'!BA62+'Assumptions - Base'!BA63+'Assumptions - Base'!BA64)/(30-BA35+1),0)</f>
        <v>52.7134778550495</v>
      </c>
      <c r="BB56" s="82" t="n">
        <f aca="false">IF(AND(BB35&gt;=1,BB35&lt;=30),(BA57*(1+$F$48)+'Assumptions - Base'!BB59+'Assumptions - Base'!BB62+'Assumptions - Base'!BB63+'Assumptions - Base'!BB64)/(30-BB35+1),0)</f>
        <v>54.0313148014257</v>
      </c>
      <c r="BC56" s="82" t="n">
        <f aca="false">IF(AND(BC35&gt;=1,BC35&lt;=30),(BB57*(1+$F$48)+'Assumptions - Base'!BC59+'Assumptions - Base'!BC62+'Assumptions - Base'!BC63+'Assumptions - Base'!BC64)/(30-BC35+1),0)</f>
        <v>55.3820976714614</v>
      </c>
      <c r="BD56" s="82" t="n">
        <f aca="false">IF(AND(BD35&gt;=1,BD35&lt;=30),(BC57*(1+$F$48)+'Assumptions - Base'!BD59+'Assumptions - Base'!BD62+'Assumptions - Base'!BD63+'Assumptions - Base'!BD64)/(30-BD35+1),0)</f>
        <v>56.7666501132479</v>
      </c>
      <c r="BE56" s="82" t="n">
        <f aca="false">IF(AND(BE35&gt;=1,BE35&lt;=30),(BD57*(1+$F$48)+'Assumptions - Base'!BE59+'Assumptions - Base'!BE62+'Assumptions - Base'!BE63+'Assumptions - Base'!BE64)/(30-BE35+1),0)</f>
        <v>58.1858163660791</v>
      </c>
      <c r="BF56" s="82" t="n">
        <f aca="false">IF(AND(BF35&gt;=1,BF35&lt;=30),(BE57*(1+$F$48)+'Assumptions - Base'!BF59+'Assumptions - Base'!BF62+'Assumptions - Base'!BF63+'Assumptions - Base'!BF64)/(30-BF35+1),0)</f>
        <v>59.640461775231</v>
      </c>
      <c r="BG56" s="82" t="n">
        <f aca="false">IF(AND(BG35&gt;=1,BG35&lt;=30),(BF57*(1+$F$48)+'Assumptions - Base'!BG59+'Assumptions - Base'!BG62+'Assumptions - Base'!BG63+'Assumptions - Base'!BG64)/(30-BG35+1),0)</f>
        <v>61.1314733196118</v>
      </c>
      <c r="BH56" s="82" t="n">
        <f aca="false">IF(AND(BH35&gt;=1,BH35&lt;=30),(BG57*(1+$F$48)+'Assumptions - Base'!BH59+'Assumptions - Base'!BH62+'Assumptions - Base'!BH63+'Assumptions - Base'!BH64)/(30-BH35+1),0)</f>
        <v>62.6597601526021</v>
      </c>
      <c r="BI56" s="82" t="n">
        <f aca="false">IF(AND(BI35&gt;=1,BI35&lt;=30),(BH57*(1+$F$48)+'Assumptions - Base'!BI59+'Assumptions - Base'!BI62+'Assumptions - Base'!BI63+'Assumptions - Base'!BI64)/(30-BI35+1),0)</f>
        <v>0</v>
      </c>
      <c r="BJ56" s="82" t="n">
        <f aca="false">IF(AND(BJ35&gt;=1,BJ35&lt;=30),(BI57*(1+$F$48)+'Assumptions - Base'!BJ59+'Assumptions - Base'!BJ62+'Assumptions - Base'!BJ63+'Assumptions - Base'!BJ64)/(30-BJ35+1),0)</f>
        <v>0</v>
      </c>
      <c r="BK56" s="82" t="n">
        <f aca="false">IF(AND(BK35&gt;=1,BK35&lt;=30),(BJ57*(1+$F$48)+'Assumptions - Base'!BK59+'Assumptions - Base'!BK62+'Assumptions - Base'!BK63+'Assumptions - Base'!BK64)/(30-BK35+1),0)</f>
        <v>0</v>
      </c>
      <c r="BL56" s="82" t="n">
        <f aca="false">IF(AND(BL35&gt;=1,BL35&lt;=30),(BK57*(1+$F$48)+'Assumptions - Base'!BL59+'Assumptions - Base'!BL62+'Assumptions - Base'!BL63+'Assumptions - Base'!BL64)/(30-BL35+1),0)</f>
        <v>0</v>
      </c>
      <c r="BM56" s="82" t="n">
        <f aca="false">IF(AND(BM35&gt;=1,BM35&lt;=30),(BL57*(1+$F$48)+'Assumptions - Base'!BM59+'Assumptions - Base'!BM62+'Assumptions - Base'!BM63+'Assumptions - Base'!BM64)/(30-BM35+1),0)</f>
        <v>0</v>
      </c>
      <c r="BN56" s="82" t="n">
        <f aca="false">IF(AND(BN35&gt;=1,BN35&lt;=30),(BM57*(1+$F$48)+'Assumptions - Base'!BN59+'Assumptions - Base'!BN62+'Assumptions - Base'!BN63+'Assumptions - Base'!BN64)/(30-BN35+1),0)</f>
        <v>0</v>
      </c>
      <c r="BO56" s="82" t="n">
        <f aca="false">IF(AND(BO35&gt;=1,BO35&lt;=30),(BN57*(1+$F$48)+'Assumptions - Base'!BO59+'Assumptions - Base'!BO62+'Assumptions - Base'!BO63+'Assumptions - Base'!BO64)/(30-BO35+1),0)</f>
        <v>0</v>
      </c>
      <c r="BP56" s="82" t="n">
        <f aca="false">IF(AND(BP35&gt;=1,BP35&lt;=30),(BO57*(1+$F$48)+'Assumptions - Base'!BP59+'Assumptions - Base'!BP62+'Assumptions - Base'!BP63+'Assumptions - Base'!BP64)/(30-BP35+1),0)</f>
        <v>0</v>
      </c>
      <c r="BQ56" s="82" t="n">
        <f aca="false">IF(AND(BQ35&gt;=1,BQ35&lt;=30),(BP57*(1+$F$48)+'Assumptions - Base'!BQ59+'Assumptions - Base'!BQ62+'Assumptions - Base'!BQ63+'Assumptions - Base'!BQ64)/(30-BQ35+1),0)</f>
        <v>0</v>
      </c>
      <c r="BR56" s="82" t="n">
        <f aca="false">IF(AND(BR35&gt;=1,BR35&lt;=30),(BQ57*(1+$F$48)+'Assumptions - Base'!BR59+'Assumptions - Base'!BR62+'Assumptions - Base'!BR63+'Assumptions - Base'!BR64)/(30-BR35+1),0)</f>
        <v>0</v>
      </c>
      <c r="BS56" s="82" t="n">
        <f aca="false">IF(AND(BS35&gt;=1,BS35&lt;=30),(BR57*(1+$F$48)+'Assumptions - Base'!BS59+'Assumptions - Base'!BS62+'Assumptions - Base'!BS63+'Assumptions - Base'!BS64)/(30-BS35+1),0)</f>
        <v>0</v>
      </c>
      <c r="BT56" s="82" t="n">
        <f aca="false">IF(AND(BT35&gt;=1,BT35&lt;=30),(BS57*(1+$F$48)+'Assumptions - Base'!BT59+'Assumptions - Base'!BT62+'Assumptions - Base'!BT63+'Assumptions - Base'!BT64)/(30-BT35+1),0)</f>
        <v>0</v>
      </c>
      <c r="BU56" s="82" t="n">
        <f aca="false">IF(AND(BU35&gt;=1,BU35&lt;=30),(BT57*(1+$F$48)+'Assumptions - Base'!BU59+'Assumptions - Base'!BU62+'Assumptions - Base'!BU63+'Assumptions - Base'!BU64)/(30-BU35+1),0)</f>
        <v>0</v>
      </c>
      <c r="BV56" s="82" t="n">
        <f aca="false">IF(AND(BV35&gt;=1,BV35&lt;=30),(BU57*(1+$F$48)+'Assumptions - Base'!BV59+'Assumptions - Base'!BV62+'Assumptions - Base'!BV63+'Assumptions - Base'!BV64)/(30-BV35+1),0)</f>
        <v>0</v>
      </c>
      <c r="BW56" s="82" t="n">
        <f aca="false">IF(AND(BW35&gt;=1,BW35&lt;=30),(BV57*(1+$F$48)+'Assumptions - Base'!BW59+'Assumptions - Base'!BW62+'Assumptions - Base'!BW63+'Assumptions - Base'!BW64)/(30-BW35+1),0)</f>
        <v>0</v>
      </c>
      <c r="BX56" s="82" t="n">
        <f aca="false">IF(AND(BX35&gt;=1,BX35&lt;=30),(BW57*(1+$F$48)+'Assumptions - Base'!BX59+'Assumptions - Base'!BX62+'Assumptions - Base'!BX63+'Assumptions - Base'!BX64)/(30-BX35+1),0)</f>
        <v>0</v>
      </c>
      <c r="BY56" s="82" t="n">
        <f aca="false">IF(AND(BY35&gt;=1,BY35&lt;=30),(BX57*(1+$F$48)+'Assumptions - Base'!BY59+'Assumptions - Base'!BY62+'Assumptions - Base'!BY63+'Assumptions - Base'!BY64)/(30-BY35+1),0)</f>
        <v>0</v>
      </c>
      <c r="BZ56" s="82" t="n">
        <f aca="false">IF(AND(BZ35&gt;=1,BZ35&lt;=30),(BY57*(1+$F$48)+'Assumptions - Base'!BZ59+'Assumptions - Base'!BZ62+'Assumptions - Base'!BZ63+'Assumptions - Base'!BZ64)/(30-BZ35+1),0)</f>
        <v>0</v>
      </c>
      <c r="CA56" s="82" t="n">
        <f aca="false">IF(AND(CA35&gt;=1,CA35&lt;=30),(BZ57*(1+$F$48)+'Assumptions - Base'!CA59+'Assumptions - Base'!CA62+'Assumptions - Base'!CA63+'Assumptions - Base'!CA64)/(30-CA35+1),0)</f>
        <v>0</v>
      </c>
      <c r="CB56" s="82" t="n">
        <f aca="false">IF(AND(CB35&gt;=1,CB35&lt;=30),(CA57*(1+$F$48)+'Assumptions - Base'!CB59+'Assumptions - Base'!CB62+'Assumptions - Base'!CB63+'Assumptions - Base'!CB64)/(30-CB35+1),0)</f>
        <v>0</v>
      </c>
      <c r="CC56" s="82" t="n">
        <f aca="false">IF(AND(CC35&gt;=1,CC35&lt;=30),(CB57*(1+$F$48)+'Assumptions - Base'!CC59+'Assumptions - Base'!CC62+'Assumptions - Base'!CC63+'Assumptions - Base'!CC64)/(30-CC35+1),0)</f>
        <v>0</v>
      </c>
      <c r="CD56" s="82" t="n">
        <f aca="false">IF(AND(CD35&gt;=1,CD35&lt;=30),(CC57*(1+$F$48)+'Assumptions - Base'!CD59+'Assumptions - Base'!CD62+'Assumptions - Base'!CD63+'Assumptions - Base'!CD64)/(30-CD35+1),0)</f>
        <v>0</v>
      </c>
      <c r="CE56" s="82" t="n">
        <f aca="false">IF(AND(CE35&gt;=1,CE35&lt;=30),(CD57*(1+$F$48)+'Assumptions - Base'!CE59+'Assumptions - Base'!CE62+'Assumptions - Base'!CE63+'Assumptions - Base'!CE64)/(30-CE35+1),0)</f>
        <v>0</v>
      </c>
      <c r="CF56" s="82" t="n">
        <f aca="false">IF(AND(CF35&gt;=1,CF35&lt;=30),(CE57*(1+$F$48)+'Assumptions - Base'!CF59+'Assumptions - Base'!CF62+'Assumptions - Base'!CF63+'Assumptions - Base'!CF64)/(30-CF35+1),0)</f>
        <v>0</v>
      </c>
      <c r="CG56" s="82" t="n">
        <f aca="false">IF(AND(CG35&gt;=1,CG35&lt;=30),(CF57*(1+$F$48)+'Assumptions - Base'!CG59+'Assumptions - Base'!CG62+'Assumptions - Base'!CG63+'Assumptions - Base'!CG64)/(30-CG35+1),0)</f>
        <v>0</v>
      </c>
      <c r="CH56" s="82" t="n">
        <f aca="false">IF(AND(CH35&gt;=1,CH35&lt;=30),(CG57*(1+$F$48)+'Assumptions - Base'!CH59+'Assumptions - Base'!CH62+'Assumptions - Base'!CH63+'Assumptions - Base'!CH64)/(30-CH35+1),0)</f>
        <v>0</v>
      </c>
      <c r="CI56" s="82" t="n">
        <f aca="false">IF(AND(CI35&gt;=1,CI35&lt;=30),(CH57*(1+$F$48)+'Assumptions - Base'!CI59+'Assumptions - Base'!CI62+'Assumptions - Base'!CI63+'Assumptions - Base'!CI64)/(30-CI35+1),0)</f>
        <v>0</v>
      </c>
      <c r="CJ56" s="82" t="n">
        <f aca="false">IF(AND(CJ35&gt;=1,CJ35&lt;=30),(CI57*(1+$F$48)+'Assumptions - Base'!CJ59+'Assumptions - Base'!CJ62+'Assumptions - Base'!CJ63+'Assumptions - Base'!CJ64)/(30-CJ35+1),0)</f>
        <v>0</v>
      </c>
      <c r="CK56" s="82" t="n">
        <f aca="false">IF(AND(CK35&gt;=1,CK35&lt;=30),(CJ57*(1+$F$48)+'Assumptions - Base'!CK59+'Assumptions - Base'!CK62+'Assumptions - Base'!CK63+'Assumptions - Base'!CK64)/(30-CK35+1),0)</f>
        <v>0</v>
      </c>
      <c r="CL56" s="82" t="n">
        <f aca="false">IF(AND(CL35&gt;=1,CL35&lt;=30),(CK57*(1+$F$48)+'Assumptions - Base'!CL59+'Assumptions - Base'!CL62+'Assumptions - Base'!CL63+'Assumptions - Base'!CL64)/(30-CL35+1),0)</f>
        <v>0</v>
      </c>
      <c r="CM56" s="82" t="n">
        <f aca="false">IF(AND(CM35&gt;=1,CM35&lt;=30),(CL57*(1+$F$48)+'Assumptions - Base'!CM59+'Assumptions - Base'!CM62+'Assumptions - Base'!CM63+'Assumptions - Base'!CM64)/(30-CM35+1),0)</f>
        <v>0</v>
      </c>
      <c r="CN56" s="82" t="n">
        <f aca="false">IF(AND(CN35&gt;=1,CN35&lt;=30),(CM57*(1+$F$48)+'Assumptions - Base'!CN59+'Assumptions - Base'!CN62+'Assumptions - Base'!CN63+'Assumptions - Base'!CN64)/(30-CN35+1),0)</f>
        <v>0</v>
      </c>
      <c r="CO56" s="82" t="n">
        <f aca="false">IF(AND(CO35&gt;=1,CO35&lt;=30),(CN57*(1+$F$48)+'Assumptions - Base'!CO59+'Assumptions - Base'!CO62+'Assumptions - Base'!CO63+'Assumptions - Base'!CO64)/(30-CO35+1),0)</f>
        <v>0</v>
      </c>
      <c r="CP56" s="82" t="n">
        <f aca="false">IF(AND(CP35&gt;=1,CP35&lt;=30),(CO57*(1+$F$48)+'Assumptions - Base'!CP59+'Assumptions - Base'!CP62+'Assumptions - Base'!CP63+'Assumptions - Base'!CP64)/(30-CP35+1),0)</f>
        <v>0</v>
      </c>
      <c r="CQ56" s="82" t="n">
        <f aca="false">IF(AND(CQ35&gt;=1,CQ35&lt;=30),(CP57*(1+$F$48)+'Assumptions - Base'!CQ59+'Assumptions - Base'!CQ62+'Assumptions - Base'!CQ63+'Assumptions - Base'!CQ64)/(30-CQ35+1),0)</f>
        <v>0</v>
      </c>
      <c r="CR56" s="82" t="n">
        <f aca="false">IF(AND(CR35&gt;=1,CR35&lt;=30),(CQ57*(1+$F$48)+'Assumptions - Base'!CR59+'Assumptions - Base'!CR62+'Assumptions - Base'!CR63+'Assumptions - Base'!CR64)/(30-CR35+1),0)</f>
        <v>0</v>
      </c>
      <c r="CS56" s="82" t="n">
        <f aca="false">IF(AND(CS35&gt;=1,CS35&lt;=30),(CR57*(1+$F$48)+'Assumptions - Base'!CS59+'Assumptions - Base'!CS62+'Assumptions - Base'!CS63+'Assumptions - Base'!CS64)/(30-CS35+1),0)</f>
        <v>0</v>
      </c>
      <c r="CT56" s="82" t="n">
        <f aca="false">IF(AND(CT35&gt;=1,CT35&lt;=30),(CS57*(1+$F$48)+'Assumptions - Base'!CT59+'Assumptions - Base'!CT62+'Assumptions - Base'!CT63+'Assumptions - Base'!CT64)/(30-CT35+1),0)</f>
        <v>0</v>
      </c>
      <c r="CU56" s="82" t="n">
        <f aca="false">IF(AND(CU35&gt;=1,CU35&lt;=30),(CT57*(1+$F$48)+'Assumptions - Base'!CU59+'Assumptions - Base'!CU62+'Assumptions - Base'!CU63+'Assumptions - Base'!CU64)/(30-CU35+1),0)</f>
        <v>0</v>
      </c>
      <c r="CV56" s="82" t="n">
        <f aca="false">IF(AND(CV35&gt;=1,CV35&lt;=30),(CU57*(1+$F$48)+'Assumptions - Base'!CV59+'Assumptions - Base'!CV62+'Assumptions - Base'!CV63+'Assumptions - Base'!CV64)/(30-CV35+1),0)</f>
        <v>0</v>
      </c>
      <c r="CW56" s="82" t="n">
        <f aca="false">IF(AND(CW35&gt;=1,CW35&lt;=30),(CV57*(1+$F$48)+'Assumptions - Base'!CW59+'Assumptions - Base'!CW62+'Assumptions - Base'!CW63+'Assumptions - Base'!CW64)/(30-CW35+1),0)</f>
        <v>0</v>
      </c>
      <c r="CX56" s="82" t="n">
        <f aca="false">IF(AND(CX35&gt;=1,CX35&lt;=30),(CW57*(1+$F$48)+'Assumptions - Base'!CX59+'Assumptions - Base'!CX62+'Assumptions - Base'!CX63+'Assumptions - Base'!CX64)/(30-CX35+1),0)</f>
        <v>0</v>
      </c>
      <c r="CY56" s="82" t="n">
        <f aca="false">IF(AND(CY35&gt;=1,CY35&lt;=30),(CX57*(1+$F$48)+'Assumptions - Base'!CY59+'Assumptions - Base'!CY62+'Assumptions - Base'!CY63+'Assumptions - Base'!CY64)/(30-CY35+1),0)</f>
        <v>0</v>
      </c>
      <c r="CZ56" s="82" t="n">
        <f aca="false">IF(AND(CZ35&gt;=1,CZ35&lt;=30),(CY57*(1+$F$48)+'Assumptions - Base'!CZ59+'Assumptions - Base'!CZ62+'Assumptions - Base'!CZ63+'Assumptions - Base'!CZ64)/(30-CZ35+1),0)</f>
        <v>0</v>
      </c>
      <c r="DA56" s="82" t="n">
        <f aca="false">IF(AND(DA35&gt;=1,DA35&lt;=30),(CZ57*(1+$F$48)+'Assumptions - Base'!DA59+'Assumptions - Base'!DA62+'Assumptions - Base'!DA63+'Assumptions - Base'!DA64)/(30-DA35+1),0)</f>
        <v>0</v>
      </c>
      <c r="DB56" s="82" t="n">
        <f aca="false">IF(AND(DB35&gt;=1,DB35&lt;=30),(DA57*(1+$F$48)+'Assumptions - Base'!DB59+'Assumptions - Base'!DB62+'Assumptions - Base'!DB63+'Assumptions - Base'!DB64)/(30-DB35+1),0)</f>
        <v>0</v>
      </c>
    </row>
    <row r="57" customFormat="false" ht="14.25" hidden="false" customHeight="false" outlineLevel="0" collapsed="false">
      <c r="E57" s="69" t="s">
        <v>684</v>
      </c>
      <c r="AA57" s="82" t="n">
        <f aca="false">(Z57*(1+$F$48)+'Assumptions - Base'!AA59+'Assumptions - Base'!AA62+'Assumptions - Base'!AA63+'Assumptions - Base'!AA64)-AA56</f>
        <v>132.4776</v>
      </c>
      <c r="AB57" s="82" t="n">
        <f aca="false">(AA57*(1+$F$48)+'Assumptions - Base'!AB59+'Assumptions - Base'!AB62+'Assumptions - Base'!AB63+'Assumptions - Base'!AB64)-AB56</f>
        <v>312.98524</v>
      </c>
      <c r="AC57" s="82" t="n">
        <f aca="false">(AB57*(1+$F$48)+'Assumptions - Base'!AC59+'Assumptions - Base'!AC62+'Assumptions - Base'!AC63+'Assumptions - Base'!AC64)-AC56</f>
        <v>569.646271</v>
      </c>
      <c r="AD57" s="82" t="n">
        <f aca="false">(AC57*(1+$F$48)+'Assumptions - Base'!AD59+'Assumptions - Base'!AD62+'Assumptions - Base'!AD63+'Assumptions - Base'!AD64)-AD56</f>
        <v>803.331127775</v>
      </c>
      <c r="AE57" s="82" t="n">
        <f aca="false">(AD57*(1+$F$48)+'Assumptions - Base'!AE59+'Assumptions - Base'!AE62+'Assumptions - Base'!AE63+'Assumptions - Base'!AE64)-AE56</f>
        <v>887.962509103729</v>
      </c>
      <c r="AF57" s="82" t="n">
        <f aca="false">(AE57*(1+$F$48)+'Assumptions - Base'!AF59+'Assumptions - Base'!AF62+'Assumptions - Base'!AF63+'Assumptions - Base'!AF64)-AF56</f>
        <v>878.776690044035</v>
      </c>
      <c r="AG57" s="82" t="n">
        <f aca="false">(AF57*(1+$F$48)+'Assumptions - Base'!AG59+'Assumptions - Base'!AG62+'Assumptions - Base'!AG63+'Assumptions - Base'!AG64)-AG56</f>
        <v>868.576603463167</v>
      </c>
      <c r="AH57" s="82" t="n">
        <f aca="false">(AG57*(1+$F$48)+'Assumptions - Base'!AH59+'Assumptions - Base'!AH62+'Assumptions - Base'!AH63+'Assumptions - Base'!AH64)-AH56</f>
        <v>857.317277121978</v>
      </c>
      <c r="AI57" s="82" t="n">
        <f aca="false">(AH57*(1+$F$48)+'Assumptions - Base'!AI59+'Assumptions - Base'!AI62+'Assumptions - Base'!AI63+'Assumptions - Base'!AI64)-AI56</f>
        <v>844.952124086565</v>
      </c>
      <c r="AJ57" s="82" t="n">
        <f aca="false">(AI57*(1+$F$48)+'Assumptions - Base'!AJ59+'Assumptions - Base'!AJ62+'Assumptions - Base'!AJ63+'Assumptions - Base'!AJ64)-AJ56</f>
        <v>831.43289010118</v>
      </c>
      <c r="AK57" s="82" t="n">
        <f aca="false">(AJ57*(1+$F$48)+'Assumptions - Base'!AK59+'Assumptions - Base'!AK62+'Assumptions - Base'!AK63+'Assumptions - Base'!AK64)-AK56</f>
        <v>816.709599338971</v>
      </c>
      <c r="AL57" s="82" t="n">
        <f aca="false">(AK57*(1+$F$48)+'Assumptions - Base'!AL59+'Assumptions - Base'!AL62+'Assumptions - Base'!AL63+'Assumptions - Base'!AL64)-AL56</f>
        <v>800.730498482339</v>
      </c>
      <c r="AM57" s="82" t="n">
        <f aca="false">(AL57*(1+$F$48)+'Assumptions - Base'!AM59+'Assumptions - Base'!AM62+'Assumptions - Base'!AM63+'Assumptions - Base'!AM64)-AM56</f>
        <v>783.441999083289</v>
      </c>
      <c r="AN57" s="82" t="n">
        <f aca="false">(AM57*(1+$F$48)+'Assumptions - Base'!AN59+'Assumptions - Base'!AN62+'Assumptions - Base'!AN63+'Assumptions - Base'!AN64)-AN56</f>
        <v>764.788618152734</v>
      </c>
      <c r="AO57" s="82" t="n">
        <f aca="false">(AN57*(1+$F$48)+'Assumptions - Base'!AO59+'Assumptions - Base'!AO62+'Assumptions - Base'!AO63+'Assumptions - Base'!AO64)-AO56</f>
        <v>744.712916926225</v>
      </c>
      <c r="AP57" s="82" t="n">
        <f aca="false">(AO57*(1+$F$48)+'Assumptions - Base'!AP59+'Assumptions - Base'!AP62+'Assumptions - Base'!AP63+'Assumptions - Base'!AP64)-AP56</f>
        <v>723.155437752044</v>
      </c>
      <c r="AQ57" s="82" t="n">
        <f aca="false">(AP57*(1+$F$48)+'Assumptions - Base'!AQ59+'Assumptions - Base'!AQ62+'Assumptions - Base'!AQ63+'Assumptions - Base'!AQ64)-AQ56</f>
        <v>700.054639046076</v>
      </c>
      <c r="AR57" s="82" t="n">
        <f aca="false">(AQ57*(1+$F$48)+'Assumptions - Base'!AR59+'Assumptions - Base'!AR62+'Assumptions - Base'!AR63+'Assumptions - Base'!AR64)-AR56</f>
        <v>675.346828256215</v>
      </c>
      <c r="AS57" s="82" t="n">
        <f aca="false">(AR57*(1+$F$48)+'Assumptions - Base'!AS59+'Assumptions - Base'!AS62+'Assumptions - Base'!AS63+'Assumptions - Base'!AS64)-AS56</f>
        <v>648.966092777456</v>
      </c>
      <c r="AT57" s="82" t="n">
        <f aca="false">(AS57*(1+$F$48)+'Assumptions - Base'!AT59+'Assumptions - Base'!AT62+'Assumptions - Base'!AT63+'Assumptions - Base'!AT64)-AT56</f>
        <v>620.8442287571</v>
      </c>
      <c r="AU57" s="82" t="n">
        <f aca="false">(AT57*(1+$F$48)+'Assumptions - Base'!AU59+'Assumptions - Base'!AU62+'Assumptions - Base'!AU63+'Assumptions - Base'!AU64)-AU56</f>
        <v>590.910667727739</v>
      </c>
      <c r="AV57" s="82" t="n">
        <f aca="false">(AU57*(1+$F$48)+'Assumptions - Base'!AV59+'Assumptions - Base'!AV62+'Assumptions - Base'!AV63+'Assumptions - Base'!AV64)-AV56</f>
        <v>559.092401003938</v>
      </c>
      <c r="AW57" s="82" t="n">
        <f aca="false">(AV57*(1+$F$48)+'Assumptions - Base'!AW59+'Assumptions - Base'!AW62+'Assumptions - Base'!AW63+'Assumptions - Base'!AW64)-AW56</f>
        <v>525.313901776617</v>
      </c>
      <c r="AX57" s="82" t="n">
        <f aca="false">(AW57*(1+$F$48)+'Assumptions - Base'!AX59+'Assumptions - Base'!AX62+'Assumptions - Base'!AX63+'Assumptions - Base'!AX64)-AX56</f>
        <v>489.497044837302</v>
      </c>
      <c r="AY57" s="82" t="n">
        <f aca="false">(AX57*(1+$F$48)+'Assumptions - Base'!AY59+'Assumptions - Base'!AY62+'Assumptions - Base'!AY63+'Assumptions - Base'!AY64)-AY56</f>
        <v>451.561023862411</v>
      </c>
      <c r="AZ57" s="82" t="n">
        <f aca="false">(AY57*(1+$F$48)+'Assumptions - Base'!AZ59+'Assumptions - Base'!AZ62+'Assumptions - Base'!AZ63+'Assumptions - Base'!AZ64)-AZ56</f>
        <v>411.422266185752</v>
      </c>
      <c r="BA57" s="82" t="n">
        <f aca="false">(AZ57*(1+$F$48)+'Assumptions - Base'!BA59+'Assumptions - Base'!BA62+'Assumptions - Base'!BA63+'Assumptions - Base'!BA64)-BA56</f>
        <v>368.994344985346</v>
      </c>
      <c r="BB57" s="82" t="n">
        <f aca="false">(BA57*(1+$F$48)+'Assumptions - Base'!BB59+'Assumptions - Base'!BB62+'Assumptions - Base'!BB63+'Assumptions - Base'!BB64)-BB56</f>
        <v>324.187888808554</v>
      </c>
      <c r="BC57" s="82" t="n">
        <f aca="false">(BB57*(1+$F$48)+'Assumptions - Base'!BC59+'Assumptions - Base'!BC62+'Assumptions - Base'!BC63+'Assumptions - Base'!BC64)-BC56</f>
        <v>276.910488357307</v>
      </c>
      <c r="BD57" s="82" t="n">
        <f aca="false">(BC57*(1+$F$48)+'Assumptions - Base'!BD59+'Assumptions - Base'!BD62+'Assumptions - Base'!BD63+'Assumptions - Base'!BD64)-BD56</f>
        <v>227.066600452992</v>
      </c>
      <c r="BE57" s="82" t="n">
        <f aca="false">(BD57*(1+$F$48)+'Assumptions - Base'!BE59+'Assumptions - Base'!BE62+'Assumptions - Base'!BE63+'Assumptions - Base'!BE64)-BE56</f>
        <v>174.557449098237</v>
      </c>
      <c r="BF57" s="82" t="n">
        <f aca="false">(BE57*(1+$F$48)+'Assumptions - Base'!BF59+'Assumptions - Base'!BF62+'Assumptions - Base'!BF63+'Assumptions - Base'!BF64)-BF56</f>
        <v>119.280923550462</v>
      </c>
      <c r="BG57" s="82" t="n">
        <f aca="false">(BF57*(1+$F$48)+'Assumptions - Base'!BG59+'Assumptions - Base'!BG62+'Assumptions - Base'!BG63+'Assumptions - Base'!BG64)-BG56</f>
        <v>61.1314733196118</v>
      </c>
      <c r="BH57" s="82" t="n">
        <f aca="false">(BG57*(1+$F$48)+'Assumptions - Base'!BH59+'Assumptions - Base'!BH62+'Assumptions - Base'!BH63+'Assumptions - Base'!BH64)-BH56</f>
        <v>0</v>
      </c>
      <c r="BI57" s="82" t="n">
        <f aca="false">(BH57*(1+$F$48)+'Assumptions - Base'!BI59+'Assumptions - Base'!BI62+'Assumptions - Base'!BI63+'Assumptions - Base'!BI64)-BI56</f>
        <v>0</v>
      </c>
      <c r="BJ57" s="82" t="n">
        <f aca="false">(BI57*(1+$F$48)+'Assumptions - Base'!BJ59+'Assumptions - Base'!BJ62+'Assumptions - Base'!BJ63+'Assumptions - Base'!BJ64)-BJ56</f>
        <v>0</v>
      </c>
      <c r="BK57" s="82" t="n">
        <f aca="false">(BJ57*(1+$F$48)+'Assumptions - Base'!BK59+'Assumptions - Base'!BK62+'Assumptions - Base'!BK63+'Assumptions - Base'!BK64)-BK56</f>
        <v>0</v>
      </c>
      <c r="BL57" s="82" t="n">
        <f aca="false">(BK57*(1+$F$48)+'Assumptions - Base'!BL59+'Assumptions - Base'!BL62+'Assumptions - Base'!BL63+'Assumptions - Base'!BL64)-BL56</f>
        <v>0</v>
      </c>
      <c r="BM57" s="82" t="n">
        <f aca="false">(BL57*(1+$F$48)+'Assumptions - Base'!BM59+'Assumptions - Base'!BM62+'Assumptions - Base'!BM63+'Assumptions - Base'!BM64)-BM56</f>
        <v>0</v>
      </c>
      <c r="BN57" s="82" t="n">
        <f aca="false">(BM57*(1+$F$48)+'Assumptions - Base'!BN59+'Assumptions - Base'!BN62+'Assumptions - Base'!BN63+'Assumptions - Base'!BN64)-BN56</f>
        <v>0</v>
      </c>
      <c r="BO57" s="82" t="n">
        <f aca="false">(BN57*(1+$F$48)+'Assumptions - Base'!BO59+'Assumptions - Base'!BO62+'Assumptions - Base'!BO63+'Assumptions - Base'!BO64)-BO56</f>
        <v>0</v>
      </c>
      <c r="BP57" s="82" t="n">
        <f aca="false">(BO57*(1+$F$48)+'Assumptions - Base'!BP59+'Assumptions - Base'!BP62+'Assumptions - Base'!BP63+'Assumptions - Base'!BP64)-BP56</f>
        <v>0</v>
      </c>
      <c r="BQ57" s="82" t="n">
        <f aca="false">(BP57*(1+$F$48)+'Assumptions - Base'!BQ59+'Assumptions - Base'!BQ62+'Assumptions - Base'!BQ63+'Assumptions - Base'!BQ64)-BQ56</f>
        <v>0</v>
      </c>
      <c r="BR57" s="82" t="n">
        <f aca="false">(BQ57*(1+$F$48)+'Assumptions - Base'!BR59+'Assumptions - Base'!BR62+'Assumptions - Base'!BR63+'Assumptions - Base'!BR64)-BR56</f>
        <v>0</v>
      </c>
      <c r="BS57" s="82" t="n">
        <f aca="false">(BR57*(1+$F$48)+'Assumptions - Base'!BS59+'Assumptions - Base'!BS62+'Assumptions - Base'!BS63+'Assumptions - Base'!BS64)-BS56</f>
        <v>0</v>
      </c>
      <c r="BT57" s="82" t="n">
        <f aca="false">(BS57*(1+$F$48)+'Assumptions - Base'!BT59+'Assumptions - Base'!BT62+'Assumptions - Base'!BT63+'Assumptions - Base'!BT64)-BT56</f>
        <v>0</v>
      </c>
      <c r="BU57" s="82" t="n">
        <f aca="false">(BT57*(1+$F$48)+'Assumptions - Base'!BU59+'Assumptions - Base'!BU62+'Assumptions - Base'!BU63+'Assumptions - Base'!BU64)-BU56</f>
        <v>0</v>
      </c>
      <c r="BV57" s="82" t="n">
        <f aca="false">(BU57*(1+$F$48)+'Assumptions - Base'!BV59+'Assumptions - Base'!BV62+'Assumptions - Base'!BV63+'Assumptions - Base'!BV64)-BV56</f>
        <v>0</v>
      </c>
      <c r="BW57" s="82" t="n">
        <f aca="false">(BV57*(1+$F$48)+'Assumptions - Base'!BW59+'Assumptions - Base'!BW62+'Assumptions - Base'!BW63+'Assumptions - Base'!BW64)-BW56</f>
        <v>0</v>
      </c>
      <c r="BX57" s="82" t="n">
        <f aca="false">(BW57*(1+$F$48)+'Assumptions - Base'!BX59+'Assumptions - Base'!BX62+'Assumptions - Base'!BX63+'Assumptions - Base'!BX64)-BX56</f>
        <v>0</v>
      </c>
      <c r="BY57" s="82" t="n">
        <f aca="false">(BX57*(1+$F$48)+'Assumptions - Base'!BY59+'Assumptions - Base'!BY62+'Assumptions - Base'!BY63+'Assumptions - Base'!BY64)-BY56</f>
        <v>0</v>
      </c>
      <c r="BZ57" s="82" t="n">
        <f aca="false">(BY57*(1+$F$48)+'Assumptions - Base'!BZ59+'Assumptions - Base'!BZ62+'Assumptions - Base'!BZ63+'Assumptions - Base'!BZ64)-BZ56</f>
        <v>0</v>
      </c>
      <c r="CA57" s="82" t="n">
        <f aca="false">(BZ57*(1+$F$48)+'Assumptions - Base'!CA59+'Assumptions - Base'!CA62+'Assumptions - Base'!CA63+'Assumptions - Base'!CA64)-CA56</f>
        <v>0</v>
      </c>
      <c r="CB57" s="82" t="n">
        <f aca="false">(CA57*(1+$F$48)+'Assumptions - Base'!CB59+'Assumptions - Base'!CB62+'Assumptions - Base'!CB63+'Assumptions - Base'!CB64)-CB56</f>
        <v>0</v>
      </c>
      <c r="CC57" s="82" t="n">
        <f aca="false">(CB57*(1+$F$48)+'Assumptions - Base'!CC59+'Assumptions - Base'!CC62+'Assumptions - Base'!CC63+'Assumptions - Base'!CC64)-CC56</f>
        <v>0</v>
      </c>
      <c r="CD57" s="82" t="n">
        <f aca="false">(CC57*(1+$F$48)+'Assumptions - Base'!CD59+'Assumptions - Base'!CD62+'Assumptions - Base'!CD63+'Assumptions - Base'!CD64)-CD56</f>
        <v>0</v>
      </c>
      <c r="CE57" s="82" t="n">
        <f aca="false">(CD57*(1+$F$48)+'Assumptions - Base'!CE59+'Assumptions - Base'!CE62+'Assumptions - Base'!CE63+'Assumptions - Base'!CE64)-CE56</f>
        <v>0</v>
      </c>
      <c r="CF57" s="82" t="n">
        <f aca="false">(CE57*(1+$F$48)+'Assumptions - Base'!CF59+'Assumptions - Base'!CF62+'Assumptions - Base'!CF63+'Assumptions - Base'!CF64)-CF56</f>
        <v>0</v>
      </c>
      <c r="CG57" s="82" t="n">
        <f aca="false">(CF57*(1+$F$48)+'Assumptions - Base'!CG59+'Assumptions - Base'!CG62+'Assumptions - Base'!CG63+'Assumptions - Base'!CG64)-CG56</f>
        <v>0</v>
      </c>
      <c r="CH57" s="82" t="n">
        <f aca="false">(CG57*(1+$F$48)+'Assumptions - Base'!CH59+'Assumptions - Base'!CH62+'Assumptions - Base'!CH63+'Assumptions - Base'!CH64)-CH56</f>
        <v>0</v>
      </c>
      <c r="CI57" s="82" t="n">
        <f aca="false">(CH57*(1+$F$48)+'Assumptions - Base'!CI59+'Assumptions - Base'!CI62+'Assumptions - Base'!CI63+'Assumptions - Base'!CI64)-CI56</f>
        <v>0</v>
      </c>
      <c r="CJ57" s="82" t="n">
        <f aca="false">(CI57*(1+$F$48)+'Assumptions - Base'!CJ59+'Assumptions - Base'!CJ62+'Assumptions - Base'!CJ63+'Assumptions - Base'!CJ64)-CJ56</f>
        <v>0</v>
      </c>
      <c r="CK57" s="82" t="n">
        <f aca="false">(CJ57*(1+$F$48)+'Assumptions - Base'!CK59+'Assumptions - Base'!CK62+'Assumptions - Base'!CK63+'Assumptions - Base'!CK64)-CK56</f>
        <v>0</v>
      </c>
      <c r="CL57" s="82" t="n">
        <f aca="false">(CK57*(1+$F$48)+'Assumptions - Base'!CL59+'Assumptions - Base'!CL62+'Assumptions - Base'!CL63+'Assumptions - Base'!CL64)-CL56</f>
        <v>0</v>
      </c>
      <c r="CM57" s="82" t="n">
        <f aca="false">(CL57*(1+$F$48)+'Assumptions - Base'!CM59+'Assumptions - Base'!CM62+'Assumptions - Base'!CM63+'Assumptions - Base'!CM64)-CM56</f>
        <v>0</v>
      </c>
      <c r="CN57" s="82" t="n">
        <f aca="false">(CM57*(1+$F$48)+'Assumptions - Base'!CN59+'Assumptions - Base'!CN62+'Assumptions - Base'!CN63+'Assumptions - Base'!CN64)-CN56</f>
        <v>0</v>
      </c>
      <c r="CO57" s="82" t="n">
        <f aca="false">(CN57*(1+$F$48)+'Assumptions - Base'!CO59+'Assumptions - Base'!CO62+'Assumptions - Base'!CO63+'Assumptions - Base'!CO64)-CO56</f>
        <v>0</v>
      </c>
      <c r="CP57" s="82" t="n">
        <f aca="false">(CO57*(1+$F$48)+'Assumptions - Base'!CP59+'Assumptions - Base'!CP62+'Assumptions - Base'!CP63+'Assumptions - Base'!CP64)-CP56</f>
        <v>0</v>
      </c>
      <c r="CQ57" s="82" t="n">
        <f aca="false">(CP57*(1+$F$48)+'Assumptions - Base'!CQ59+'Assumptions - Base'!CQ62+'Assumptions - Base'!CQ63+'Assumptions - Base'!CQ64)-CQ56</f>
        <v>0</v>
      </c>
      <c r="CR57" s="82" t="n">
        <f aca="false">(CQ57*(1+$F$48)+'Assumptions - Base'!CR59+'Assumptions - Base'!CR62+'Assumptions - Base'!CR63+'Assumptions - Base'!CR64)-CR56</f>
        <v>0</v>
      </c>
      <c r="CS57" s="82" t="n">
        <f aca="false">(CR57*(1+$F$48)+'Assumptions - Base'!CS59+'Assumptions - Base'!CS62+'Assumptions - Base'!CS63+'Assumptions - Base'!CS64)-CS56</f>
        <v>0</v>
      </c>
      <c r="CT57" s="82" t="n">
        <f aca="false">(CS57*(1+$F$48)+'Assumptions - Base'!CT59+'Assumptions - Base'!CT62+'Assumptions - Base'!CT63+'Assumptions - Base'!CT64)-CT56</f>
        <v>0</v>
      </c>
      <c r="CU57" s="82" t="n">
        <f aca="false">(CT57*(1+$F$48)+'Assumptions - Base'!CU59+'Assumptions - Base'!CU62+'Assumptions - Base'!CU63+'Assumptions - Base'!CU64)-CU56</f>
        <v>0</v>
      </c>
      <c r="CV57" s="82" t="n">
        <f aca="false">(CU57*(1+$F$48)+'Assumptions - Base'!CV59+'Assumptions - Base'!CV62+'Assumptions - Base'!CV63+'Assumptions - Base'!CV64)-CV56</f>
        <v>0</v>
      </c>
      <c r="CW57" s="82" t="n">
        <f aca="false">(CV57*(1+$F$48)+'Assumptions - Base'!CW59+'Assumptions - Base'!CW62+'Assumptions - Base'!CW63+'Assumptions - Base'!CW64)-CW56</f>
        <v>0</v>
      </c>
      <c r="CX57" s="82" t="n">
        <f aca="false">(CW57*(1+$F$48)+'Assumptions - Base'!CX59+'Assumptions - Base'!CX62+'Assumptions - Base'!CX63+'Assumptions - Base'!CX64)-CX56</f>
        <v>0</v>
      </c>
      <c r="CY57" s="82" t="n">
        <f aca="false">(CX57*(1+$F$48)+'Assumptions - Base'!CY59+'Assumptions - Base'!CY62+'Assumptions - Base'!CY63+'Assumptions - Base'!CY64)-CY56</f>
        <v>0</v>
      </c>
      <c r="CZ57" s="82" t="n">
        <f aca="false">(CY57*(1+$F$48)+'Assumptions - Base'!CZ59+'Assumptions - Base'!CZ62+'Assumptions - Base'!CZ63+'Assumptions - Base'!CZ64)-CZ56</f>
        <v>0</v>
      </c>
      <c r="DA57" s="82" t="n">
        <f aca="false">(CZ57*(1+$F$48)+'Assumptions - Base'!DA59+'Assumptions - Base'!DA62+'Assumptions - Base'!DA63+'Assumptions - Base'!DA64)-DA56</f>
        <v>0</v>
      </c>
      <c r="DB57" s="82" t="n">
        <f aca="false">(DA57*(1+$F$48)+'Assumptions - Base'!DB59+'Assumptions - Base'!DB62+'Assumptions - Base'!DB63+'Assumptions - Base'!DB64)-DB56</f>
        <v>0</v>
      </c>
    </row>
    <row r="59" customFormat="false" ht="14.25" hidden="false" customHeight="false" outlineLevel="0" collapsed="false">
      <c r="E59" s="69" t="s">
        <v>685</v>
      </c>
      <c r="AA59" s="82" t="n">
        <f aca="false">IFERROR((Z60*(1+$F$48)+'Assumptions - Base'!AA60+'Assumptions - Base'!AA66)*'Mining Cost'!AA25/SUM('Mining Cost'!AA25:$DB$25),0)</f>
        <v>0</v>
      </c>
      <c r="AB59" s="82" t="n">
        <f aca="false">IFERROR((AA60*(1+$F$48)+'Assumptions - Base'!AB60+'Assumptions - Base'!AB66)*'Mining Cost'!AB25/SUM('Mining Cost'!AB25:$DB$25),0)</f>
        <v>0</v>
      </c>
      <c r="AC59" s="82" t="n">
        <f aca="false">IFERROR((AB60*(1+$F$48)+'Assumptions - Base'!AC60+'Assumptions - Base'!AC66)*'Mining Cost'!AC25/SUM('Mining Cost'!AC25:$DB$25),0)</f>
        <v>0.126071830713855</v>
      </c>
      <c r="AD59" s="82" t="n">
        <f aca="false">IFERROR((AC60*(1+$F$48)+'Assumptions - Base'!AD60+'Assumptions - Base'!AD66)*'Mining Cost'!AD25/SUM('Mining Cost'!AD25:$DB$25),0)</f>
        <v>3.85432650746426</v>
      </c>
      <c r="AE59" s="82" t="n">
        <f aca="false">IFERROR((AD60*(1+$F$48)+'Assumptions - Base'!AE60+'Assumptions - Base'!AE66)*'Mining Cost'!AE25/SUM('Mining Cost'!AE25:$DB$25),0)</f>
        <v>23.8801193510594</v>
      </c>
      <c r="AF59" s="82" t="n">
        <f aca="false">IFERROR((AE60*(1+$F$48)+'Assumptions - Base'!AF60+'Assumptions - Base'!AF66)*'Mining Cost'!AF25/SUM('Mining Cost'!AF25:$DB$25),0)</f>
        <v>27.3524229805648</v>
      </c>
      <c r="AG59" s="82" t="n">
        <f aca="false">IFERROR((AF60*(1+$F$48)+'Assumptions - Base'!AG60+'Assumptions - Base'!AG66)*'Mining Cost'!AG25/SUM('Mining Cost'!AG25:$DB$25),0)</f>
        <v>28.4152785246811</v>
      </c>
      <c r="AH59" s="82" t="n">
        <f aca="false">IFERROR((AG60*(1+$F$48)+'Assumptions - Base'!AH60+'Assumptions - Base'!AH66)*'Mining Cost'!AH25/SUM('Mining Cost'!AH25:$DB$25),0)</f>
        <v>30.8315551101109</v>
      </c>
      <c r="AI59" s="82" t="n">
        <f aca="false">IFERROR((AH60*(1+$F$48)+'Assumptions - Base'!AI60+'Assumptions - Base'!AI66)*'Mining Cost'!AI25/SUM('Mining Cost'!AI25:$DB$25),0)</f>
        <v>42.9019192432727</v>
      </c>
      <c r="AJ59" s="82" t="n">
        <f aca="false">IFERROR((AI60*(1+$F$48)+'Assumptions - Base'!AJ60+'Assumptions - Base'!AJ66)*'Mining Cost'!AJ25/SUM('Mining Cost'!AJ25:$DB$25),0)</f>
        <v>43.0291071242748</v>
      </c>
      <c r="AK59" s="82" t="n">
        <f aca="false">IFERROR((AJ60*(1+$F$48)+'Assumptions - Base'!AK60+'Assumptions - Base'!AK66)*'Mining Cost'!AK25/SUM('Mining Cost'!AK25:$DB$25),0)</f>
        <v>56.6516098419496</v>
      </c>
      <c r="AL59" s="82" t="n">
        <f aca="false">IFERROR((AK60*(1+$F$48)+'Assumptions - Base'!AL60+'Assumptions - Base'!AL66)*'Mining Cost'!AL25/SUM('Mining Cost'!AL25:$DB$25),0)</f>
        <v>74.1716892569271</v>
      </c>
      <c r="AM59" s="82" t="n">
        <f aca="false">IFERROR((AL60*(1+$F$48)+'Assumptions - Base'!AM60+'Assumptions - Base'!AM66)*'Mining Cost'!AM25/SUM('Mining Cost'!AM25:$DB$25),0)</f>
        <v>66.4281045282452</v>
      </c>
      <c r="AN59" s="82" t="n">
        <f aca="false">IFERROR((AM60*(1+$F$48)+'Assumptions - Base'!AN60+'Assumptions - Base'!AN66)*'Mining Cost'!AN25/SUM('Mining Cost'!AN25:$DB$25),0)</f>
        <v>68.6761377838817</v>
      </c>
      <c r="AO59" s="82" t="n">
        <f aca="false">IFERROR((AN60*(1+$F$48)+'Assumptions - Base'!AO60+'Assumptions - Base'!AO66)*'Mining Cost'!AO25/SUM('Mining Cost'!AO25:$DB$25),0)</f>
        <v>77.7726030785371</v>
      </c>
      <c r="AP59" s="82" t="n">
        <f aca="false">IFERROR((AO60*(1+$F$48)+'Assumptions - Base'!AP60+'Assumptions - Base'!AP66)*'Mining Cost'!AP25/SUM('Mining Cost'!AP25:$DB$25),0)</f>
        <v>89.5084410876103</v>
      </c>
      <c r="AQ59" s="82" t="n">
        <f aca="false">IFERROR((AP60*(1+$F$48)+'Assumptions - Base'!AQ60+'Assumptions - Base'!AQ66)*'Mining Cost'!AQ25/SUM('Mining Cost'!AQ25:$DB$25),0)</f>
        <v>107.085414140304</v>
      </c>
      <c r="AR59" s="82" t="n">
        <f aca="false">IFERROR((AQ60*(1+$F$48)+'Assumptions - Base'!AR60+'Assumptions - Base'!AR66)*'Mining Cost'!AR25/SUM('Mining Cost'!AR25:$DB$25),0)</f>
        <v>109.465893954639</v>
      </c>
      <c r="AS59" s="82" t="n">
        <f aca="false">IFERROR((AR60*(1+$F$48)+'Assumptions - Base'!AS60+'Assumptions - Base'!AS66)*'Mining Cost'!AS25/SUM('Mining Cost'!AS25:$DB$25),0)</f>
        <v>87.1166072722332</v>
      </c>
      <c r="AT59" s="82" t="n">
        <f aca="false">IFERROR((AS60*(1+$F$48)+'Assumptions - Base'!AT60+'Assumptions - Base'!AT66)*'Mining Cost'!AT25/SUM('Mining Cost'!AT25:$DB$25),0)</f>
        <v>80.8793318562762</v>
      </c>
      <c r="AU59" s="82" t="n">
        <f aca="false">IFERROR((AT60*(1+$F$48)+'Assumptions - Base'!AU60+'Assumptions - Base'!AU66)*'Mining Cost'!AU25/SUM('Mining Cost'!AU25:$DB$25),0)</f>
        <v>77.3106676953731</v>
      </c>
      <c r="AV59" s="82" t="n">
        <f aca="false">IFERROR((AU60*(1+$F$48)+'Assumptions - Base'!AV60+'Assumptions - Base'!AV66)*'Mining Cost'!AV25/SUM('Mining Cost'!AV25:$DB$25),0)</f>
        <v>72.164522739598</v>
      </c>
      <c r="AW59" s="82" t="n">
        <f aca="false">IFERROR((AV60*(1+$F$48)+'Assumptions - Base'!AW60+'Assumptions - Base'!AW66)*'Mining Cost'!AW25/SUM('Mining Cost'!AW25:$DB$25),0)</f>
        <v>94.1573231043322</v>
      </c>
      <c r="AX59" s="82" t="n">
        <f aca="false">IFERROR((AW60*(1+$F$48)+'Assumptions - Base'!AX60+'Assumptions - Base'!AX66)*'Mining Cost'!AX25/SUM('Mining Cost'!AX25:$DB$25),0)</f>
        <v>98.424091890051</v>
      </c>
      <c r="AY59" s="82" t="n">
        <f aca="false">IFERROR((AX60*(1+$F$48)+'Assumptions - Base'!AY60+'Assumptions - Base'!AY66)*'Mining Cost'!AY25/SUM('Mining Cost'!AY25:$DB$25),0)</f>
        <v>108.549079081391</v>
      </c>
      <c r="AZ59" s="82" t="n">
        <f aca="false">IFERROR((AY60*(1+$F$48)+'Assumptions - Base'!AZ60+'Assumptions - Base'!AZ66)*'Mining Cost'!AZ25/SUM('Mining Cost'!AZ25:$DB$25),0)</f>
        <v>110.166620777062</v>
      </c>
      <c r="BA59" s="82" t="n">
        <f aca="false">IFERROR((AZ60*(1+$F$48)+'Assumptions - Base'!BA60+'Assumptions - Base'!BA66)*'Mining Cost'!BA25/SUM('Mining Cost'!BA25:$DB$25),0)</f>
        <v>117.227880964513</v>
      </c>
      <c r="BB59" s="82" t="n">
        <f aca="false">IFERROR((BA60*(1+$F$48)+'Assumptions - Base'!BB60+'Assumptions - Base'!BB66)*'Mining Cost'!BB25/SUM('Mining Cost'!BB25:$DB$25),0)</f>
        <v>113.63239324164</v>
      </c>
      <c r="BC59" s="82" t="n">
        <f aca="false">IFERROR((BB60*(1+$F$48)+'Assumptions - Base'!BC60+'Assumptions - Base'!BC66)*'Mining Cost'!BC25/SUM('Mining Cost'!BC25:$DB$25),0)</f>
        <v>134.573768415057</v>
      </c>
      <c r="BD59" s="82" t="n">
        <f aca="false">IFERROR((BC60*(1+$F$48)+'Assumptions - Base'!BD60+'Assumptions - Base'!BD66)*'Mining Cost'!BD25/SUM('Mining Cost'!BD25:$DB$25),0)</f>
        <v>135.114817922574</v>
      </c>
      <c r="BE59" s="82" t="n">
        <f aca="false">IFERROR((BD60*(1+$F$48)+'Assumptions - Base'!BE60+'Assumptions - Base'!BE66)*'Mining Cost'!BE25/SUM('Mining Cost'!BE25:$DB$25),0)</f>
        <v>115.75508281725</v>
      </c>
      <c r="BF59" s="82" t="n">
        <f aca="false">IFERROR((BE60*(1+$F$48)+'Assumptions - Base'!BF60+'Assumptions - Base'!BF66)*'Mining Cost'!BF25/SUM('Mining Cost'!BF25:$DB$25),0)</f>
        <v>105.08907875766</v>
      </c>
      <c r="BG59" s="82" t="n">
        <f aca="false">IFERROR((BF60*(1+$F$48)+'Assumptions - Base'!BG60+'Assumptions - Base'!BG66)*'Mining Cost'!BG25/SUM('Mining Cost'!BG25:$DB$25),0)</f>
        <v>102.938566359696</v>
      </c>
      <c r="BH59" s="82" t="n">
        <f aca="false">IFERROR((BG60*(1+$F$48)+'Assumptions - Base'!BH60+'Assumptions - Base'!BH66)*'Mining Cost'!BH25/SUM('Mining Cost'!BH25:$DB$25),0)</f>
        <v>101.950442990632</v>
      </c>
      <c r="BI59" s="82" t="n">
        <f aca="false">IFERROR((BH60*(1+$F$48)+'Assumptions - Base'!BI60+'Assumptions - Base'!BI66)*'Mining Cost'!BI25/SUM('Mining Cost'!BI25:$DB$25),0)</f>
        <v>107.237174477591</v>
      </c>
      <c r="BJ59" s="82" t="n">
        <f aca="false">IFERROR((BI60*(1+$F$48)+'Assumptions - Base'!BJ60+'Assumptions - Base'!BJ66)*'Mining Cost'!BJ25/SUM('Mining Cost'!BJ25:$DB$25),0)</f>
        <v>119.038967775152</v>
      </c>
      <c r="BK59" s="82" t="n">
        <f aca="false">IFERROR((BJ60*(1+$F$48)+'Assumptions - Base'!BK60+'Assumptions - Base'!BK66)*'Mining Cost'!BK25/SUM('Mining Cost'!BK25:$DB$25),0)</f>
        <v>127.288672270767</v>
      </c>
      <c r="BL59" s="82" t="n">
        <f aca="false">IFERROR((BK60*(1+$F$48)+'Assumptions - Base'!BL60+'Assumptions - Base'!BL66)*'Mining Cost'!BL25/SUM('Mining Cost'!BL25:$DB$25),0)</f>
        <v>129.488057521397</v>
      </c>
      <c r="BM59" s="82" t="n">
        <f aca="false">IFERROR((BL60*(1+$F$48)+'Assumptions - Base'!BM60+'Assumptions - Base'!BM66)*'Mining Cost'!BM25/SUM('Mining Cost'!BM25:$DB$25),0)</f>
        <v>70.0144629804973</v>
      </c>
      <c r="BN59" s="82" t="n">
        <f aca="false">IFERROR((BM60*(1+$F$48)+'Assumptions - Base'!BN60+'Assumptions - Base'!BN66)*'Mining Cost'!BN25/SUM('Mining Cost'!BN25:$DB$25),0)</f>
        <v>71.5066777040924</v>
      </c>
      <c r="BO59" s="82" t="n">
        <f aca="false">IFERROR((BN60*(1+$F$48)+'Assumptions - Base'!BO60+'Assumptions - Base'!BO66)*'Mining Cost'!BO25/SUM('Mining Cost'!BO25:$DB$25),0)</f>
        <v>81.7615613567821</v>
      </c>
      <c r="BP59" s="82" t="n">
        <f aca="false">IFERROR((BO60*(1+$F$48)+'Assumptions - Base'!BP60+'Assumptions - Base'!BP66)*'Mining Cost'!BP25/SUM('Mining Cost'!BP25:$DB$25),0)</f>
        <v>0</v>
      </c>
      <c r="BQ59" s="82" t="n">
        <f aca="false">IFERROR((BP60*(1+$F$48)+'Assumptions - Base'!BQ60+'Assumptions - Base'!BQ66)*'Mining Cost'!BQ25/SUM('Mining Cost'!BQ25:$DB$25),0)</f>
        <v>0</v>
      </c>
      <c r="BR59" s="82" t="n">
        <f aca="false">IFERROR((BQ60*(1+$F$48)+'Assumptions - Base'!BR60+'Assumptions - Base'!BR66)*'Mining Cost'!BR25/SUM('Mining Cost'!BR25:$DB$25),0)</f>
        <v>0</v>
      </c>
      <c r="BS59" s="82" t="n">
        <f aca="false">IFERROR((BR60*(1+$F$48)+'Assumptions - Base'!BS60+'Assumptions - Base'!BS66)*'Mining Cost'!BS25/SUM('Mining Cost'!BS25:$DB$25),0)</f>
        <v>0</v>
      </c>
      <c r="BT59" s="82" t="n">
        <f aca="false">IFERROR((BS60*(1+$F$48)+'Assumptions - Base'!BT60+'Assumptions - Base'!BT66)*'Mining Cost'!BT25/SUM('Mining Cost'!BT25:$DB$25),0)</f>
        <v>0</v>
      </c>
      <c r="BU59" s="82" t="n">
        <f aca="false">IFERROR((BT60*(1+$F$48)+'Assumptions - Base'!BU60+'Assumptions - Base'!BU66)*'Mining Cost'!BU25/SUM('Mining Cost'!BU25:$DB$25),0)</f>
        <v>0</v>
      </c>
      <c r="BV59" s="82" t="n">
        <f aca="false">IFERROR((BU60*(1+$F$48)+'Assumptions - Base'!BV60+'Assumptions - Base'!BV66)*'Mining Cost'!BV25/SUM('Mining Cost'!BV25:$DB$25),0)</f>
        <v>0</v>
      </c>
      <c r="BW59" s="82" t="n">
        <f aca="false">IFERROR((BV60*(1+$F$48)+'Assumptions - Base'!BW60+'Assumptions - Base'!BW66)*'Mining Cost'!BW25/SUM('Mining Cost'!BW25:$DB$25),0)</f>
        <v>0</v>
      </c>
      <c r="BX59" s="82" t="n">
        <f aca="false">IFERROR((BW60*(1+$F$48)+'Assumptions - Base'!BX60+'Assumptions - Base'!BX66)*'Mining Cost'!BX25/SUM('Mining Cost'!BX25:$DB$25),0)</f>
        <v>0</v>
      </c>
      <c r="BY59" s="82" t="n">
        <f aca="false">IFERROR((BX60*(1+$F$48)+'Assumptions - Base'!BY60+'Assumptions - Base'!BY66)*'Mining Cost'!BY25/SUM('Mining Cost'!BY25:$DB$25),0)</f>
        <v>0</v>
      </c>
      <c r="BZ59" s="82" t="n">
        <f aca="false">IFERROR((BY60*(1+$F$48)+'Assumptions - Base'!BZ60+'Assumptions - Base'!BZ66)*'Mining Cost'!BZ25/SUM('Mining Cost'!BZ25:$DB$25),0)</f>
        <v>0</v>
      </c>
      <c r="CA59" s="82" t="n">
        <f aca="false">IFERROR((BZ60*(1+$F$48)+'Assumptions - Base'!CA60+'Assumptions - Base'!CA66)*'Mining Cost'!CA25/SUM('Mining Cost'!CA25:$DB$25),0)</f>
        <v>0</v>
      </c>
      <c r="CB59" s="82" t="n">
        <f aca="false">IFERROR((CA60*(1+$F$48)+'Assumptions - Base'!CB60+'Assumptions - Base'!CB66)*'Mining Cost'!CB25/SUM('Mining Cost'!CB25:$DB$25),0)</f>
        <v>0</v>
      </c>
      <c r="CC59" s="82" t="n">
        <f aca="false">IFERROR((CB60*(1+$F$48)+'Assumptions - Base'!CC60+'Assumptions - Base'!CC66)*'Mining Cost'!CC25/SUM('Mining Cost'!CC25:$DB$25),0)</f>
        <v>0</v>
      </c>
      <c r="CD59" s="82" t="n">
        <f aca="false">IFERROR((CC60*(1+$F$48)+'Assumptions - Base'!CD60+'Assumptions - Base'!CD66)*'Mining Cost'!CD25/SUM('Mining Cost'!CD25:$DB$25),0)</f>
        <v>0</v>
      </c>
      <c r="CE59" s="82" t="n">
        <f aca="false">IFERROR((CD60*(1+$F$48)+'Assumptions - Base'!CE60+'Assumptions - Base'!CE66)*'Mining Cost'!CE25/SUM('Mining Cost'!CE25:$DB$25),0)</f>
        <v>0</v>
      </c>
      <c r="CF59" s="82" t="n">
        <f aca="false">IFERROR((CE60*(1+$F$48)+'Assumptions - Base'!CF60+'Assumptions - Base'!CF66)*'Mining Cost'!CF25/SUM('Mining Cost'!CF25:$DB$25),0)</f>
        <v>0</v>
      </c>
      <c r="CG59" s="82" t="n">
        <f aca="false">IFERROR((CF60*(1+$F$48)+'Assumptions - Base'!CG60+'Assumptions - Base'!CG66)*'Mining Cost'!CG25/SUM('Mining Cost'!CG25:$DB$25),0)</f>
        <v>0</v>
      </c>
      <c r="CH59" s="82" t="n">
        <f aca="false">IFERROR((CG60*(1+$F$48)+'Assumptions - Base'!CH60+'Assumptions - Base'!CH66)*'Mining Cost'!CH25/SUM('Mining Cost'!CH25:$DB$25),0)</f>
        <v>0</v>
      </c>
      <c r="CI59" s="82" t="n">
        <f aca="false">IFERROR((CH60*(1+$F$48)+'Assumptions - Base'!CI60+'Assumptions - Base'!CI66)*'Mining Cost'!CI25/SUM('Mining Cost'!CI25:$DB$25),0)</f>
        <v>0</v>
      </c>
      <c r="CJ59" s="82" t="n">
        <f aca="false">IFERROR((CI60*(1+$F$48)+'Assumptions - Base'!CJ60+'Assumptions - Base'!CJ66)*'Mining Cost'!CJ25/SUM('Mining Cost'!CJ25:$DB$25),0)</f>
        <v>0</v>
      </c>
      <c r="CK59" s="82" t="n">
        <f aca="false">IFERROR((CJ60*(1+$F$48)+'Assumptions - Base'!CK60+'Assumptions - Base'!CK66)*'Mining Cost'!CK25/SUM('Mining Cost'!CK25:$DB$25),0)</f>
        <v>0</v>
      </c>
      <c r="CL59" s="82" t="n">
        <f aca="false">IFERROR((CK60*(1+$F$48)+'Assumptions - Base'!CL60+'Assumptions - Base'!CL66)*'Mining Cost'!CL25/SUM('Mining Cost'!CL25:$DB$25),0)</f>
        <v>0</v>
      </c>
      <c r="CM59" s="82" t="n">
        <f aca="false">IFERROR((CL60*(1+$F$48)+'Assumptions - Base'!CM60+'Assumptions - Base'!CM66)*'Mining Cost'!CM25/SUM('Mining Cost'!CM25:$DB$25),0)</f>
        <v>0</v>
      </c>
      <c r="CN59" s="82" t="n">
        <f aca="false">IFERROR((CM60*(1+$F$48)+'Assumptions - Base'!CN60+'Assumptions - Base'!CN66)*'Mining Cost'!CN25/SUM('Mining Cost'!CN25:$DB$25),0)</f>
        <v>0</v>
      </c>
      <c r="CO59" s="82" t="n">
        <f aca="false">IFERROR((CN60*(1+$F$48)+'Assumptions - Base'!CO60+'Assumptions - Base'!CO66)*'Mining Cost'!CO25/SUM('Mining Cost'!CO25:$DB$25),0)</f>
        <v>0</v>
      </c>
      <c r="CP59" s="82" t="n">
        <f aca="false">IFERROR((CO60*(1+$F$48)+'Assumptions - Base'!CP60+'Assumptions - Base'!CP66)*'Mining Cost'!CP25/SUM('Mining Cost'!CP25:$DB$25),0)</f>
        <v>0</v>
      </c>
      <c r="CQ59" s="82" t="n">
        <f aca="false">IFERROR((CP60*(1+$F$48)+'Assumptions - Base'!CQ60+'Assumptions - Base'!CQ66)*'Mining Cost'!CQ25/SUM('Mining Cost'!CQ25:$DB$25),0)</f>
        <v>0</v>
      </c>
      <c r="CR59" s="82" t="n">
        <f aca="false">IFERROR((CQ60*(1+$F$48)+'Assumptions - Base'!CR60+'Assumptions - Base'!CR66)*'Mining Cost'!CR25/SUM('Mining Cost'!CR25:$DB$25),0)</f>
        <v>0</v>
      </c>
      <c r="CS59" s="82" t="n">
        <f aca="false">IFERROR((CR60*(1+$F$48)+'Assumptions - Base'!CS60+'Assumptions - Base'!CS66)*'Mining Cost'!CS25/SUM('Mining Cost'!CS25:$DB$25),0)</f>
        <v>0</v>
      </c>
      <c r="CT59" s="82" t="n">
        <f aca="false">IFERROR((CS60*(1+$F$48)+'Assumptions - Base'!CT60+'Assumptions - Base'!CT66)*'Mining Cost'!CT25/SUM('Mining Cost'!CT25:$DB$25),0)</f>
        <v>0</v>
      </c>
      <c r="CU59" s="82" t="n">
        <f aca="false">IFERROR((CT60*(1+$F$48)+'Assumptions - Base'!CU60+'Assumptions - Base'!CU66)*'Mining Cost'!CU25/SUM('Mining Cost'!CU25:$DB$25),0)</f>
        <v>0</v>
      </c>
      <c r="CV59" s="82" t="n">
        <f aca="false">IFERROR((CU60*(1+$F$48)+'Assumptions - Base'!CV60+'Assumptions - Base'!CV66)*'Mining Cost'!CV25/SUM('Mining Cost'!CV25:$DB$25),0)</f>
        <v>0</v>
      </c>
      <c r="CW59" s="82" t="n">
        <f aca="false">IFERROR((CV60*(1+$F$48)+'Assumptions - Base'!CW60+'Assumptions - Base'!CW66)*'Mining Cost'!CW25/SUM('Mining Cost'!CW25:$DB$25),0)</f>
        <v>0</v>
      </c>
      <c r="CX59" s="82" t="n">
        <f aca="false">IFERROR((CW60*(1+$F$48)+'Assumptions - Base'!CX60+'Assumptions - Base'!CX66)*'Mining Cost'!CX25/SUM('Mining Cost'!CX25:$DB$25),0)</f>
        <v>0</v>
      </c>
      <c r="CY59" s="82" t="n">
        <f aca="false">IFERROR((CX60*(1+$F$48)+'Assumptions - Base'!CY60+'Assumptions - Base'!CY66)*'Mining Cost'!CY25/SUM('Mining Cost'!CY25:$DB$25),0)</f>
        <v>0</v>
      </c>
      <c r="CZ59" s="82" t="n">
        <f aca="false">IFERROR((CY60*(1+$F$48)+'Assumptions - Base'!CZ60+'Assumptions - Base'!CZ66)*'Mining Cost'!CZ25/SUM('Mining Cost'!CZ25:$DB$25),0)</f>
        <v>0</v>
      </c>
      <c r="DA59" s="82" t="n">
        <f aca="false">IFERROR((CZ60*(1+$F$48)+'Assumptions - Base'!DA60+'Assumptions - Base'!DA66)*'Mining Cost'!DA25/SUM('Mining Cost'!DA25:$DB$25),0)</f>
        <v>0</v>
      </c>
      <c r="DB59" s="82" t="n">
        <f aca="false">IFERROR((DA60*(1+$F$48)+'Assumptions - Base'!DB60+'Assumptions - Base'!DB66)*'Mining Cost'!DB25/SUM('Mining Cost'!DB25:$DB$25),0)</f>
        <v>0</v>
      </c>
    </row>
    <row r="60" customFormat="false" ht="14.25" hidden="false" customHeight="false" outlineLevel="0" collapsed="false">
      <c r="E60" s="69" t="s">
        <v>686</v>
      </c>
      <c r="AA60" s="82" t="n">
        <f aca="false">(Z60*(1+$F$48)+'Assumptions - Base'!AA60+'Assumptions - Base'!AA66)-AA59</f>
        <v>58.275</v>
      </c>
      <c r="AB60" s="82" t="n">
        <f aca="false">(AA60*(1+$F$48)+'Assumptions - Base'!AB60+'Assumptions - Base'!AB66)-AB59</f>
        <v>239.391875</v>
      </c>
      <c r="AC60" s="82" t="n">
        <f aca="false">(AB60*(1+$F$48)+'Assumptions - Base'!AC60+'Assumptions - Base'!AC66)-AC59</f>
        <v>501.614600044286</v>
      </c>
      <c r="AD60" s="82" t="n">
        <f aca="false">(AC60*(1+$F$48)+'Assumptions - Base'!AD60+'Assumptions - Base'!AD66)-AD59</f>
        <v>770.670638537929</v>
      </c>
      <c r="AE60" s="82" t="n">
        <f aca="false">(AD60*(1+$F$48)+'Assumptions - Base'!AE60+'Assumptions - Base'!AE66)-AE59</f>
        <v>879.957285150318</v>
      </c>
      <c r="AF60" s="82" t="n">
        <f aca="false">(AE60*(1+$F$48)+'Assumptions - Base'!AF60+'Assumptions - Base'!AF66)-AF59</f>
        <v>998.203794298511</v>
      </c>
      <c r="AG60" s="82" t="n">
        <f aca="false">(AF60*(1+$F$48)+'Assumptions - Base'!AG60+'Assumptions - Base'!AG66)-AG59</f>
        <v>1143.04361063129</v>
      </c>
      <c r="AH60" s="82" t="n">
        <f aca="false">(AG60*(1+$F$48)+'Assumptions - Base'!AH60+'Assumptions - Base'!AH66)-AH59</f>
        <v>1300.08814578696</v>
      </c>
      <c r="AI60" s="82" t="n">
        <f aca="false">(AH60*(1+$F$48)+'Assumptions - Base'!AI60+'Assumptions - Base'!AI66)-AI59</f>
        <v>1412.58843018836</v>
      </c>
      <c r="AJ60" s="82" t="n">
        <f aca="false">(AI60*(1+$F$48)+'Assumptions - Base'!AJ60+'Assumptions - Base'!AJ66)-AJ59</f>
        <v>1555.7740338188</v>
      </c>
      <c r="AK60" s="82" t="n">
        <f aca="false">(AJ60*(1+$F$48)+'Assumptions - Base'!AK60+'Assumptions - Base'!AK66)-AK59</f>
        <v>1645.41677482232</v>
      </c>
      <c r="AL60" s="82" t="n">
        <f aca="false">(AK60*(1+$F$48)+'Assumptions - Base'!AL60+'Assumptions - Base'!AL66)-AL59</f>
        <v>1657.88050493595</v>
      </c>
      <c r="AM60" s="82" t="n">
        <f aca="false">(AL60*(1+$F$48)+'Assumptions - Base'!AM60+'Assumptions - Base'!AM66)-AM59</f>
        <v>1729.1994130311</v>
      </c>
      <c r="AN60" s="82" t="n">
        <f aca="false">(AM60*(1+$F$48)+'Assumptions - Base'!AN60+'Assumptions - Base'!AN66)-AN59</f>
        <v>1810.053260573</v>
      </c>
      <c r="AO60" s="82" t="n">
        <f aca="false">(AN60*(1+$F$48)+'Assumptions - Base'!AO60+'Assumptions - Base'!AO66)-AO59</f>
        <v>1872.73198900879</v>
      </c>
      <c r="AP60" s="82" t="n">
        <f aca="false">(AO60*(1+$F$48)+'Assumptions - Base'!AP60+'Assumptions - Base'!AP66)-AP59</f>
        <v>1875.4418476464</v>
      </c>
      <c r="AQ60" s="82" t="n">
        <f aca="false">(AP60*(1+$F$48)+'Assumptions - Base'!AQ60+'Assumptions - Base'!AQ66)-AQ59</f>
        <v>1815.24247969725</v>
      </c>
      <c r="AR60" s="82" t="n">
        <f aca="false">(AQ60*(1+$F$48)+'Assumptions - Base'!AR60+'Assumptions - Base'!AR66)-AR59</f>
        <v>1751.15764773505</v>
      </c>
      <c r="AS60" s="82" t="n">
        <f aca="false">(AR60*(1+$F$48)+'Assumptions - Base'!AS60+'Assumptions - Base'!AS66)-AS59</f>
        <v>1707.81998165619</v>
      </c>
      <c r="AT60" s="82" t="n">
        <f aca="false">(AS60*(1+$F$48)+'Assumptions - Base'!AT60+'Assumptions - Base'!AT66)-AT59</f>
        <v>1669.63614934132</v>
      </c>
      <c r="AU60" s="82" t="n">
        <f aca="false">(AT60*(1+$F$48)+'Assumptions - Base'!AU60+'Assumptions - Base'!AU66)-AU59</f>
        <v>1634.06638537948</v>
      </c>
      <c r="AV60" s="82" t="n">
        <f aca="false">(AU60*(1+$F$48)+'Assumptions - Base'!AV60+'Assumptions - Base'!AV66)-AV59</f>
        <v>1621.05352227437</v>
      </c>
      <c r="AW60" s="82" t="n">
        <f aca="false">(AV60*(1+$F$48)+'Assumptions - Base'!AW60+'Assumptions - Base'!AW66)-AW59</f>
        <v>1567.42253722689</v>
      </c>
      <c r="AX60" s="82" t="n">
        <f aca="false">(AW60*(1+$F$48)+'Assumptions - Base'!AX60+'Assumptions - Base'!AX66)-AX59</f>
        <v>1508.18400876751</v>
      </c>
      <c r="AY60" s="82" t="n">
        <f aca="false">(AX60*(1+$F$48)+'Assumptions - Base'!AY60+'Assumptions - Base'!AY66)-AY59</f>
        <v>1437.33952990531</v>
      </c>
      <c r="AZ60" s="82" t="n">
        <f aca="false">(AY60*(1+$F$48)+'Assumptions - Base'!AZ60+'Assumptions - Base'!AZ66)-AZ59</f>
        <v>1363.10639737588</v>
      </c>
      <c r="BA60" s="82" t="n">
        <f aca="false">(AZ60*(1+$F$48)+'Assumptions - Base'!BA60+'Assumptions - Base'!BA66)-BA59</f>
        <v>1279.95617634576</v>
      </c>
      <c r="BB60" s="82" t="n">
        <f aca="false">(BA60*(1+$F$48)+'Assumptions - Base'!BB60+'Assumptions - Base'!BB66)-BB59</f>
        <v>1198.32268751277</v>
      </c>
      <c r="BC60" s="82" t="n">
        <f aca="false">(BB60*(1+$F$48)+'Assumptions - Base'!BC60+'Assumptions - Base'!BC66)-BC59</f>
        <v>1093.70698628553</v>
      </c>
      <c r="BD60" s="82" t="n">
        <f aca="false">(BC60*(1+$F$48)+'Assumptions - Base'!BD60+'Assumptions - Base'!BD66)-BD59</f>
        <v>985.934843020095</v>
      </c>
      <c r="BE60" s="82" t="n">
        <f aca="false">(BD60*(1+$F$48)+'Assumptions - Base'!BE60+'Assumptions - Base'!BE66)-BE59</f>
        <v>894.828131278347</v>
      </c>
      <c r="BF60" s="82" t="n">
        <f aca="false">(BE60*(1+$F$48)+'Assumptions - Base'!BF60+'Assumptions - Base'!BF66)-BF59</f>
        <v>812.109755802646</v>
      </c>
      <c r="BG60" s="82" t="n">
        <f aca="false">(BF60*(1+$F$48)+'Assumptions - Base'!BG60+'Assumptions - Base'!BG66)-BG59</f>
        <v>729.473933338016</v>
      </c>
      <c r="BH60" s="82" t="n">
        <f aca="false">(BG60*(1+$F$48)+'Assumptions - Base'!BH60+'Assumptions - Base'!BH66)-BH59</f>
        <v>645.760338680834</v>
      </c>
      <c r="BI60" s="82" t="n">
        <f aca="false">(BH60*(1+$F$48)+'Assumptions - Base'!BI60+'Assumptions - Base'!BI66)-BI59</f>
        <v>554.667172670264</v>
      </c>
      <c r="BJ60" s="82" t="n">
        <f aca="false">(BI60*(1+$F$48)+'Assumptions - Base'!BJ60+'Assumptions - Base'!BJ66)-BJ59</f>
        <v>449.494884211869</v>
      </c>
      <c r="BK60" s="82" t="n">
        <f aca="false">(BJ60*(1+$F$48)+'Assumptions - Base'!BK60+'Assumptions - Base'!BK66)-BK59</f>
        <v>333.443584046398</v>
      </c>
      <c r="BL60" s="82" t="n">
        <f aca="false">(BK60*(1+$F$48)+'Assumptions - Base'!BL60+'Assumptions - Base'!BL66)-BL59</f>
        <v>212.291616126161</v>
      </c>
      <c r="BM60" s="82" t="n">
        <f aca="false">(BL60*(1+$F$48)+'Assumptions - Base'!BM60+'Assumptions - Base'!BM66)-BM59</f>
        <v>147.584443548818</v>
      </c>
      <c r="BN60" s="82" t="n">
        <f aca="false">(BM60*(1+$F$48)+'Assumptions - Base'!BN60+'Assumptions - Base'!BN66)-BN59</f>
        <v>79.767376933446</v>
      </c>
      <c r="BO60" s="82" t="n">
        <f aca="false">(BN60*(1+$F$48)+'Assumptions - Base'!BO60+'Assumptions - Base'!BO66)-BO59</f>
        <v>0</v>
      </c>
      <c r="BP60" s="82" t="n">
        <f aca="false">(BO60*(1+$F$48)+'Assumptions - Base'!BP60+'Assumptions - Base'!BP66)-BP59</f>
        <v>0</v>
      </c>
      <c r="BQ60" s="82" t="n">
        <f aca="false">(BP60*(1+$F$48)+'Assumptions - Base'!BQ60+'Assumptions - Base'!BQ66)-BQ59</f>
        <v>0</v>
      </c>
      <c r="BR60" s="82" t="n">
        <f aca="false">(BQ60*(1+$F$48)+'Assumptions - Base'!BR60+'Assumptions - Base'!BR66)-BR59</f>
        <v>0</v>
      </c>
      <c r="BS60" s="82" t="n">
        <f aca="false">(BR60*(1+$F$48)+'Assumptions - Base'!BS60+'Assumptions - Base'!BS66)-BS59</f>
        <v>0</v>
      </c>
      <c r="BT60" s="82" t="n">
        <f aca="false">(BS60*(1+$F$48)+'Assumptions - Base'!BT60+'Assumptions - Base'!BT66)-BT59</f>
        <v>0</v>
      </c>
      <c r="BU60" s="82" t="n">
        <f aca="false">(BT60*(1+$F$48)+'Assumptions - Base'!BU60+'Assumptions - Base'!BU66)-BU59</f>
        <v>0</v>
      </c>
      <c r="BV60" s="82" t="n">
        <f aca="false">(BU60*(1+$F$48)+'Assumptions - Base'!BV60+'Assumptions - Base'!BV66)-BV59</f>
        <v>0</v>
      </c>
      <c r="BW60" s="82" t="n">
        <f aca="false">(BV60*(1+$F$48)+'Assumptions - Base'!BW60+'Assumptions - Base'!BW66)-BW59</f>
        <v>0</v>
      </c>
      <c r="BX60" s="82" t="n">
        <f aca="false">(BW60*(1+$F$48)+'Assumptions - Base'!BX60+'Assumptions - Base'!BX66)-BX59</f>
        <v>0</v>
      </c>
      <c r="BY60" s="82" t="n">
        <f aca="false">(BX60*(1+$F$48)+'Assumptions - Base'!BY60+'Assumptions - Base'!BY66)-BY59</f>
        <v>0</v>
      </c>
      <c r="BZ60" s="82" t="n">
        <f aca="false">(BY60*(1+$F$48)+'Assumptions - Base'!BZ60+'Assumptions - Base'!BZ66)-BZ59</f>
        <v>0</v>
      </c>
      <c r="CA60" s="82" t="n">
        <f aca="false">(BZ60*(1+$F$48)+'Assumptions - Base'!CA60+'Assumptions - Base'!CA66)-CA59</f>
        <v>0</v>
      </c>
      <c r="CB60" s="82" t="n">
        <f aca="false">(CA60*(1+$F$48)+'Assumptions - Base'!CB60+'Assumptions - Base'!CB66)-CB59</f>
        <v>0</v>
      </c>
      <c r="CC60" s="82" t="n">
        <f aca="false">(CB60*(1+$F$48)+'Assumptions - Base'!CC60+'Assumptions - Base'!CC66)-CC59</f>
        <v>0</v>
      </c>
      <c r="CD60" s="82" t="n">
        <f aca="false">(CC60*(1+$F$48)+'Assumptions - Base'!CD60+'Assumptions - Base'!CD66)-CD59</f>
        <v>0</v>
      </c>
      <c r="CE60" s="82" t="n">
        <f aca="false">(CD60*(1+$F$48)+'Assumptions - Base'!CE60+'Assumptions - Base'!CE66)-CE59</f>
        <v>0</v>
      </c>
      <c r="CF60" s="82" t="n">
        <f aca="false">(CE60*(1+$F$48)+'Assumptions - Base'!CF60+'Assumptions - Base'!CF66)-CF59</f>
        <v>0</v>
      </c>
      <c r="CG60" s="82" t="n">
        <f aca="false">(CF60*(1+$F$48)+'Assumptions - Base'!CG60+'Assumptions - Base'!CG66)-CG59</f>
        <v>0</v>
      </c>
      <c r="CH60" s="82" t="n">
        <f aca="false">(CG60*(1+$F$48)+'Assumptions - Base'!CH60+'Assumptions - Base'!CH66)-CH59</f>
        <v>0</v>
      </c>
      <c r="CI60" s="82" t="n">
        <f aca="false">(CH60*(1+$F$48)+'Assumptions - Base'!CI60+'Assumptions - Base'!CI66)-CI59</f>
        <v>0</v>
      </c>
      <c r="CJ60" s="82" t="n">
        <f aca="false">(CI60*(1+$F$48)+'Assumptions - Base'!CJ60+'Assumptions - Base'!CJ66)-CJ59</f>
        <v>0</v>
      </c>
      <c r="CK60" s="82" t="n">
        <f aca="false">(CJ60*(1+$F$48)+'Assumptions - Base'!CK60+'Assumptions - Base'!CK66)-CK59</f>
        <v>0</v>
      </c>
      <c r="CL60" s="82" t="n">
        <f aca="false">(CK60*(1+$F$48)+'Assumptions - Base'!CL60+'Assumptions - Base'!CL66)-CL59</f>
        <v>0</v>
      </c>
      <c r="CM60" s="82" t="n">
        <f aca="false">(CL60*(1+$F$48)+'Assumptions - Base'!CM60+'Assumptions - Base'!CM66)-CM59</f>
        <v>0</v>
      </c>
      <c r="CN60" s="82" t="n">
        <f aca="false">(CM60*(1+$F$48)+'Assumptions - Base'!CN60+'Assumptions - Base'!CN66)-CN59</f>
        <v>0</v>
      </c>
      <c r="CO60" s="82" t="n">
        <f aca="false">(CN60*(1+$F$48)+'Assumptions - Base'!CO60+'Assumptions - Base'!CO66)-CO59</f>
        <v>0</v>
      </c>
      <c r="CP60" s="82" t="n">
        <f aca="false">(CO60*(1+$F$48)+'Assumptions - Base'!CP60+'Assumptions - Base'!CP66)-CP59</f>
        <v>0</v>
      </c>
      <c r="CQ60" s="82" t="n">
        <f aca="false">(CP60*(1+$F$48)+'Assumptions - Base'!CQ60+'Assumptions - Base'!CQ66)-CQ59</f>
        <v>0</v>
      </c>
      <c r="CR60" s="82" t="n">
        <f aca="false">(CQ60*(1+$F$48)+'Assumptions - Base'!CR60+'Assumptions - Base'!CR66)-CR59</f>
        <v>0</v>
      </c>
      <c r="CS60" s="82" t="n">
        <f aca="false">(CR60*(1+$F$48)+'Assumptions - Base'!CS60+'Assumptions - Base'!CS66)-CS59</f>
        <v>0</v>
      </c>
      <c r="CT60" s="82" t="n">
        <f aca="false">(CS60*(1+$F$48)+'Assumptions - Base'!CT60+'Assumptions - Base'!CT66)-CT59</f>
        <v>0</v>
      </c>
      <c r="CU60" s="82" t="n">
        <f aca="false">(CT60*(1+$F$48)+'Assumptions - Base'!CU60+'Assumptions - Base'!CU66)-CU59</f>
        <v>0</v>
      </c>
      <c r="CV60" s="82" t="n">
        <f aca="false">(CU60*(1+$F$48)+'Assumptions - Base'!CV60+'Assumptions - Base'!CV66)-CV59</f>
        <v>0</v>
      </c>
      <c r="CW60" s="82" t="n">
        <f aca="false">(CV60*(1+$F$48)+'Assumptions - Base'!CW60+'Assumptions - Base'!CW66)-CW59</f>
        <v>0</v>
      </c>
      <c r="CX60" s="82" t="n">
        <f aca="false">(CW60*(1+$F$48)+'Assumptions - Base'!CX60+'Assumptions - Base'!CX66)-CX59</f>
        <v>0</v>
      </c>
      <c r="CY60" s="82" t="n">
        <f aca="false">(CX60*(1+$F$48)+'Assumptions - Base'!CY60+'Assumptions - Base'!CY66)-CY59</f>
        <v>0</v>
      </c>
      <c r="CZ60" s="82" t="n">
        <f aca="false">(CY60*(1+$F$48)+'Assumptions - Base'!CZ60+'Assumptions - Base'!CZ66)-CZ59</f>
        <v>0</v>
      </c>
      <c r="DA60" s="82" t="n">
        <f aca="false">(CZ60*(1+$F$48)+'Assumptions - Base'!DA60+'Assumptions - Base'!DA66)-DA59</f>
        <v>0</v>
      </c>
      <c r="DB60" s="82" t="n">
        <f aca="false">(DA60*(1+$F$48)+'Assumptions - Base'!DB60+'Assumptions - Base'!DB66)-DB59</f>
        <v>0</v>
      </c>
    </row>
    <row r="62" customFormat="false" ht="92.75" hidden="false" customHeight="false" outlineLevel="0" collapsed="false">
      <c r="E62" s="69" t="s">
        <v>687</v>
      </c>
      <c r="H62" s="70" t="s">
        <v>688</v>
      </c>
      <c r="AA62" s="82" t="n">
        <f aca="false">AA50+AA53+AA56+AA59+AA38</f>
        <v>0</v>
      </c>
      <c r="AB62" s="82" t="n">
        <f aca="false">AB50+AB53+AB56+AB59+AB38</f>
        <v>0</v>
      </c>
      <c r="AC62" s="82" t="n">
        <f aca="false">AC50+AC53+AC56+AC59+AC38</f>
        <v>0.126071830713855</v>
      </c>
      <c r="AD62" s="82" t="n">
        <f aca="false">AD50+AD53+AD56+AD59+AD38</f>
        <v>3.85432650746426</v>
      </c>
      <c r="AE62" s="82" t="n">
        <f aca="false">AE50+AE53+AE56+AE59+AE38</f>
        <v>842.987028680729</v>
      </c>
      <c r="AF62" s="82" t="n">
        <f aca="false">AF50+AF53+AF56+AF59+AF38</f>
        <v>906.229505043476</v>
      </c>
      <c r="AG62" s="82" t="n">
        <f aca="false">AG50+AG53+AG56+AG59+AG38</f>
        <v>473.761692213669</v>
      </c>
      <c r="AH62" s="82" t="n">
        <f aca="false">AH50+AH53+AH56+AH59+AH38</f>
        <v>493.060379141323</v>
      </c>
      <c r="AI62" s="82" t="n">
        <f aca="false">AI50+AI53+AI56+AI59+AI38</f>
        <v>537.232713875266</v>
      </c>
      <c r="AJ62" s="82" t="n">
        <f aca="false">AJ50+AJ53+AJ56+AJ59+AJ38</f>
        <v>559.486921622067</v>
      </c>
      <c r="AK62" s="82" t="n">
        <f aca="false">AK50+AK53+AK56+AK59+AK38</f>
        <v>191.560722856688</v>
      </c>
      <c r="AL62" s="82" t="n">
        <f aca="false">AL50+AL53+AL56+AL59+AL38</f>
        <v>206.818530097033</v>
      </c>
      <c r="AM62" s="82" t="n">
        <f aca="false">AM50+AM53+AM56+AM59+AM38</f>
        <v>221.434866389354</v>
      </c>
      <c r="AN62" s="82" t="n">
        <f aca="false">AN50+AN53+AN56+AN59+AN38</f>
        <v>215.415568691518</v>
      </c>
      <c r="AO62" s="82" t="n">
        <f aca="false">AO50+AO53+AO56+AO59+AO38</f>
        <v>229.668019758865</v>
      </c>
      <c r="AP62" s="82" t="n">
        <f aca="false">AP50+AP53+AP56+AP59+AP38</f>
        <v>252.033743184946</v>
      </c>
      <c r="AQ62" s="82" t="n">
        <f aca="false">AQ50+AQ53+AQ56+AQ59+AQ38</f>
        <v>239.365098790073</v>
      </c>
      <c r="AR62" s="82" t="n">
        <f aca="false">AR50+AR53+AR56+AR59+AR38</f>
        <v>214.425070720652</v>
      </c>
      <c r="AS62" s="82" t="n">
        <f aca="false">AS50+AS53+AS56+AS59+AS38</f>
        <v>186.731013457397</v>
      </c>
      <c r="AT62" s="82" t="n">
        <f aca="false">AT50+AT53+AT56+AT59+AT38</f>
        <v>178.575348196069</v>
      </c>
      <c r="AU62" s="82" t="n">
        <f aca="false">AU50+AU53+AU56+AU59+AU38</f>
        <v>213.265334443661</v>
      </c>
      <c r="AV62" s="82" t="n">
        <f aca="false">AV50+AV53+AV56+AV59+AV38</f>
        <v>205.355556156593</v>
      </c>
      <c r="AW62" s="82" t="n">
        <f aca="false">AW50+AW53+AW56+AW59+AW38</f>
        <v>210.163132356752</v>
      </c>
      <c r="AX62" s="82" t="n">
        <f aca="false">AX50+AX53+AX56+AX59+AX38</f>
        <v>242.173796373781</v>
      </c>
      <c r="AY62" s="82" t="n">
        <f aca="false">AY50+AY53+AY56+AY59+AY38</f>
        <v>234.022526177214</v>
      </c>
      <c r="AZ62" s="82" t="n">
        <f aca="false">AZ50+AZ53+AZ56+AZ59+AZ38</f>
        <v>223.994404050281</v>
      </c>
      <c r="BA62" s="82" t="n">
        <f aca="false">BA50+BA53+BA56+BA59+BA38</f>
        <v>246.741358819563</v>
      </c>
      <c r="BB62" s="82" t="n">
        <f aca="false">BB50+BB53+BB56+BB59+BB38</f>
        <v>234.763708043066</v>
      </c>
      <c r="BC62" s="82" t="n">
        <f aca="false">BC50+BC53+BC56+BC59+BC38</f>
        <v>269.155866086519</v>
      </c>
      <c r="BD62" s="82" t="n">
        <f aca="false">BD50+BD53+BD56+BD59+BD38</f>
        <v>266.581468035822</v>
      </c>
      <c r="BE62" s="82" t="n">
        <f aca="false">BE50+BE53+BE56+BE59+BE38</f>
        <v>216.840899183329</v>
      </c>
      <c r="BF62" s="82" t="n">
        <f aca="false">BF50+BF53+BF56+BF59+BF38</f>
        <v>206.279540532891</v>
      </c>
      <c r="BG62" s="82" t="n">
        <f aca="false">BG50+BG53+BG56+BG59+BG38</f>
        <v>201.520039679308</v>
      </c>
      <c r="BH62" s="82" t="n">
        <f aca="false">BH50+BH53+BH56+BH59+BH38</f>
        <v>205.910203143234</v>
      </c>
      <c r="BI62" s="82" t="n">
        <f aca="false">BI50+BI53+BI56+BI59+BI38</f>
        <v>151.187174477591</v>
      </c>
      <c r="BJ62" s="82" t="n">
        <f aca="false">BJ50+BJ53+BJ56+BJ59+BJ38</f>
        <v>154.388967775152</v>
      </c>
      <c r="BK62" s="82" t="n">
        <f aca="false">BK50+BK53+BK56+BK59+BK38</f>
        <v>169.338672270767</v>
      </c>
      <c r="BL62" s="82" t="n">
        <f aca="false">BL50+BL53+BL56+BL59+BL38</f>
        <v>169.838057521397</v>
      </c>
      <c r="BM62" s="82" t="n">
        <f aca="false">BM50+BM53+BM56+BM59+BM38</f>
        <v>96.8644629804973</v>
      </c>
      <c r="BN62" s="82" t="n">
        <f aca="false">BN50+BN53+BN56+BN59+BN38</f>
        <v>95.7066777040924</v>
      </c>
      <c r="BO62" s="82" t="n">
        <f aca="false">BO50+BO53+BO56+BO59+BO38</f>
        <v>112.111561356782</v>
      </c>
      <c r="BP62" s="82" t="n">
        <f aca="false">BP50+BP53+BP56+BP59+BP38</f>
        <v>29.65</v>
      </c>
      <c r="BQ62" s="82" t="n">
        <f aca="false">BQ50+BQ53+BQ56+BQ59+BQ38</f>
        <v>22.45</v>
      </c>
      <c r="BR62" s="82" t="n">
        <f aca="false">BR50+BR53+BR56+BR59+BR38</f>
        <v>22.9</v>
      </c>
      <c r="BS62" s="82" t="n">
        <f aca="false">BS50+BS53+BS56+BS59+BS38</f>
        <v>36.55</v>
      </c>
      <c r="BT62" s="82" t="n">
        <f aca="false">BT50+BT53+BT56+BT59+BT38</f>
        <v>60.4</v>
      </c>
      <c r="BU62" s="82" t="n">
        <f aca="false">BU50+BU53+BU56+BU59+BU38</f>
        <v>45.55</v>
      </c>
      <c r="BV62" s="82" t="n">
        <f aca="false">BV50+BV53+BV56+BV59+BV38</f>
        <v>23.05</v>
      </c>
      <c r="BW62" s="82" t="n">
        <f aca="false">BW50+BW53+BW56+BW59+BW38</f>
        <v>23.75</v>
      </c>
      <c r="BX62" s="82" t="n">
        <f aca="false">BX50+BX53+BX56+BX59+BX38</f>
        <v>20.45</v>
      </c>
      <c r="BY62" s="82" t="n">
        <f aca="false">BY50+BY53+BY56+BY59+BY38</f>
        <v>27.3</v>
      </c>
      <c r="BZ62" s="82" t="n">
        <f aca="false">BZ50+BZ53+BZ56+BZ59+BZ38</f>
        <v>28.25</v>
      </c>
      <c r="CA62" s="82" t="n">
        <f aca="false">CA50+CA53+CA56+CA59+CA38</f>
        <v>20.25</v>
      </c>
      <c r="CB62" s="82" t="n">
        <f aca="false">CB50+CB53+CB56+CB59+CB38</f>
        <v>25.4</v>
      </c>
      <c r="CC62" s="82" t="n">
        <f aca="false">CC50+CC53+CC56+CC59+CC38</f>
        <v>16.65</v>
      </c>
      <c r="CD62" s="82" t="n">
        <f aca="false">CD50+CD53+CD56+CD59+CD38</f>
        <v>0.8</v>
      </c>
      <c r="CE62" s="82" t="n">
        <f aca="false">CE50+CE53+CE56+CE59+CE38</f>
        <v>0</v>
      </c>
      <c r="CF62" s="82" t="n">
        <f aca="false">CF50+CF53+CF56+CF59+CF38</f>
        <v>0</v>
      </c>
      <c r="CG62" s="82" t="n">
        <f aca="false">CG50+CG53+CG56+CG59+CG38</f>
        <v>0</v>
      </c>
      <c r="CH62" s="82" t="n">
        <f aca="false">CH50+CH53+CH56+CH59+CH38</f>
        <v>0</v>
      </c>
      <c r="CI62" s="82" t="n">
        <f aca="false">CI50+CI53+CI56+CI59+CI38</f>
        <v>0</v>
      </c>
      <c r="CJ62" s="82" t="n">
        <f aca="false">CJ50+CJ53+CJ56+CJ59+CJ38</f>
        <v>0</v>
      </c>
      <c r="CK62" s="82" t="n">
        <f aca="false">CK50+CK53+CK56+CK59+CK38</f>
        <v>0</v>
      </c>
      <c r="CL62" s="82" t="n">
        <f aca="false">CL50+CL53+CL56+CL59+CL38</f>
        <v>0</v>
      </c>
      <c r="CM62" s="82" t="n">
        <f aca="false">CM50+CM53+CM56+CM59+CM38</f>
        <v>0</v>
      </c>
      <c r="CN62" s="82" t="n">
        <f aca="false">CN50+CN53+CN56+CN59+CN38</f>
        <v>0</v>
      </c>
      <c r="CO62" s="82" t="n">
        <f aca="false">CO50+CO53+CO56+CO59+CO38</f>
        <v>0</v>
      </c>
      <c r="CP62" s="82" t="n">
        <f aca="false">CP50+CP53+CP56+CP59+CP38</f>
        <v>0</v>
      </c>
      <c r="CQ62" s="82" t="n">
        <f aca="false">CQ50+CQ53+CQ56+CQ59+CQ38</f>
        <v>0</v>
      </c>
      <c r="CR62" s="82" t="n">
        <f aca="false">CR50+CR53+CR56+CR59+CR38</f>
        <v>0</v>
      </c>
      <c r="CS62" s="82" t="n">
        <f aca="false">CS50+CS53+CS56+CS59+CS38</f>
        <v>0</v>
      </c>
      <c r="CT62" s="82" t="n">
        <f aca="false">CT50+CT53+CT56+CT59+CT38</f>
        <v>0</v>
      </c>
      <c r="CU62" s="82" t="n">
        <f aca="false">CU50+CU53+CU56+CU59+CU38</f>
        <v>0</v>
      </c>
      <c r="CV62" s="82" t="n">
        <f aca="false">CV50+CV53+CV56+CV59+CV38</f>
        <v>0</v>
      </c>
      <c r="CW62" s="82" t="n">
        <f aca="false">CW50+CW53+CW56+CW59+CW38</f>
        <v>0</v>
      </c>
      <c r="CX62" s="82" t="n">
        <f aca="false">CX50+CX53+CX56+CX59+CX38</f>
        <v>0</v>
      </c>
      <c r="CY62" s="82" t="n">
        <f aca="false">CY50+CY53+CY56+CY59+CY38</f>
        <v>0</v>
      </c>
      <c r="CZ62" s="82" t="n">
        <f aca="false">CZ50+CZ53+CZ56+CZ59+CZ38</f>
        <v>0</v>
      </c>
      <c r="DA62" s="82" t="n">
        <f aca="false">DA50+DA53+DA56+DA59+DA38</f>
        <v>0</v>
      </c>
      <c r="DB62" s="82" t="n">
        <f aca="false">DB50+DB53+DB56+DB59+DB38</f>
        <v>0</v>
      </c>
    </row>
  </sheetData>
  <dataValidations count="2">
    <dataValidation allowBlank="false" errorStyle="stop" operator="between" showDropDown="false" showErrorMessage="false" showInputMessage="false" sqref="F13" type="list">
      <formula1>List_Module</formula1>
      <formula2>0</formula2>
    </dataValidation>
    <dataValidation allowBlank="false" errorStyle="stop" operator="between" showDropDown="false" showErrorMessage="false" showInputMessage="false" sqref="F14" type="list">
      <formula1>"A,B,C"</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126"/>
  <sheetViews>
    <sheetView showFormulas="false" showGridLines="false" showRowColHeaders="true" showZeros="true" rightToLeft="false" tabSelected="false" showOutlineSymbols="true" defaultGridColor="true" view="normal" topLeftCell="A1" colorId="64" zoomScale="50" zoomScaleNormal="50" zoomScalePageLayoutView="100" workbookViewId="0">
      <pane xSplit="26" ySplit="6" topLeftCell="AA15" activePane="bottomRight" state="frozen"/>
      <selection pane="topLeft" activeCell="A1" activeCellId="0" sqref="A1"/>
      <selection pane="topRight" activeCell="AA1" activeCellId="0" sqref="AA1"/>
      <selection pane="bottomLeft" activeCell="A15" activeCellId="0" sqref="A15"/>
      <selection pane="bottomRight" activeCell="AA3" activeCellId="0" sqref="AA3"/>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Depreciation</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7"/>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689</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689</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297</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14.25" hidden="false" customHeight="false" outlineLevel="3" collapsed="false">
      <c r="C13" s="11" t="s">
        <v>151</v>
      </c>
    </row>
    <row r="14" customFormat="false" ht="14.25" hidden="false" customHeight="false" outlineLevel="3" collapsed="false"/>
    <row r="15" customFormat="false" ht="14.25" hidden="false" customHeight="false" outlineLevel="3" collapsed="false">
      <c r="E15" s="3" t="str">
        <f aca="false">'Cash Flow - Base'!E27</f>
        <v>Total Development CAPEX inc. overrun</v>
      </c>
      <c r="G15" s="7" t="str">
        <f aca="false">'Cash Flow - Base'!G27</f>
        <v>US$'M</v>
      </c>
      <c r="Y15" s="187" t="n">
        <f aca="false">SUM(AA15:DB15)</f>
        <v>5636.6999</v>
      </c>
      <c r="AA15" s="187" t="n">
        <f aca="false">'Cash Flow - Base'!AA27</f>
        <v>611.6</v>
      </c>
      <c r="AB15" s="187" t="n">
        <f aca="false">'Cash Flow - Base'!AB27</f>
        <v>937.5</v>
      </c>
      <c r="AC15" s="187" t="n">
        <f aca="false">'Cash Flow - Base'!AC27</f>
        <v>1202.4</v>
      </c>
      <c r="AD15" s="187" t="n">
        <f aca="false">'Cash Flow - Base'!AD27</f>
        <v>1113.0999</v>
      </c>
      <c r="AE15" s="187" t="n">
        <f aca="false">'Cash Flow - Base'!AE27</f>
        <v>481</v>
      </c>
      <c r="AF15" s="187" t="n">
        <f aca="false">'Cash Flow - Base'!AF27</f>
        <v>123.6</v>
      </c>
      <c r="AG15" s="187" t="n">
        <f aca="false">'Cash Flow - Base'!AG27</f>
        <v>148.3</v>
      </c>
      <c r="AH15" s="187" t="n">
        <f aca="false">'Cash Flow - Base'!AH27</f>
        <v>159.3</v>
      </c>
      <c r="AI15" s="187" t="n">
        <f aca="false">'Cash Flow - Base'!AI27</f>
        <v>122.9</v>
      </c>
      <c r="AJ15" s="187" t="n">
        <f aca="false">'Cash Flow - Base'!AJ27</f>
        <v>150.9</v>
      </c>
      <c r="AK15" s="187" t="n">
        <f aca="false">'Cash Flow - Base'!AK27</f>
        <v>107.4</v>
      </c>
      <c r="AL15" s="187" t="n">
        <f aca="false">'Cash Flow - Base'!AL27</f>
        <v>45.5</v>
      </c>
      <c r="AM15" s="187" t="n">
        <f aca="false">'Cash Flow - Base'!AM27</f>
        <v>96.3</v>
      </c>
      <c r="AN15" s="187" t="n">
        <f aca="false">'Cash Flow - Base'!AN27</f>
        <v>106.3</v>
      </c>
      <c r="AO15" s="187" t="n">
        <f aca="false">'Cash Flow - Base'!AO27</f>
        <v>95.2</v>
      </c>
      <c r="AP15" s="187" t="n">
        <f aca="false">'Cash Flow - Base'!AP27</f>
        <v>45.4</v>
      </c>
      <c r="AQ15" s="187" t="n">
        <f aca="false">'Cash Flow - Base'!AQ27</f>
        <v>0</v>
      </c>
      <c r="AR15" s="187" t="n">
        <f aca="false">'Cash Flow - Base'!AR27</f>
        <v>0</v>
      </c>
      <c r="AS15" s="187" t="n">
        <f aca="false">'Cash Flow - Base'!AS27</f>
        <v>0</v>
      </c>
      <c r="AT15" s="187" t="n">
        <f aca="false">'Cash Flow - Base'!AT27</f>
        <v>0</v>
      </c>
      <c r="AU15" s="187" t="n">
        <f aca="false">'Cash Flow - Base'!AU27</f>
        <v>0</v>
      </c>
      <c r="AV15" s="187" t="n">
        <f aca="false">'Cash Flow - Base'!AV27</f>
        <v>18.3</v>
      </c>
      <c r="AW15" s="187" t="n">
        <f aca="false">'Cash Flow - Base'!AW27</f>
        <v>0</v>
      </c>
      <c r="AX15" s="187" t="n">
        <f aca="false">'Cash Flow - Base'!AX27</f>
        <v>0</v>
      </c>
      <c r="AY15" s="187" t="n">
        <f aca="false">'Cash Flow - Base'!AY27</f>
        <v>0</v>
      </c>
      <c r="AZ15" s="187" t="n">
        <f aca="false">'Cash Flow - Base'!AZ27</f>
        <v>0</v>
      </c>
      <c r="BA15" s="187" t="n">
        <f aca="false">'Cash Flow - Base'!BA27</f>
        <v>0</v>
      </c>
      <c r="BB15" s="187" t="n">
        <f aca="false">'Cash Flow - Base'!BB27</f>
        <v>0</v>
      </c>
      <c r="BC15" s="187" t="n">
        <f aca="false">'Cash Flow - Base'!BC27</f>
        <v>0</v>
      </c>
      <c r="BD15" s="187" t="n">
        <f aca="false">'Cash Flow - Base'!BD27</f>
        <v>0</v>
      </c>
      <c r="BE15" s="187" t="n">
        <f aca="false">'Cash Flow - Base'!BE27</f>
        <v>0</v>
      </c>
      <c r="BF15" s="187" t="n">
        <f aca="false">'Cash Flow - Base'!BF27</f>
        <v>0</v>
      </c>
      <c r="BG15" s="187" t="n">
        <f aca="false">'Cash Flow - Base'!BG27</f>
        <v>0</v>
      </c>
      <c r="BH15" s="187" t="n">
        <f aca="false">'Cash Flow - Base'!BH27</f>
        <v>0</v>
      </c>
      <c r="BI15" s="187" t="n">
        <f aca="false">'Cash Flow - Base'!BI27</f>
        <v>0</v>
      </c>
      <c r="BJ15" s="187" t="n">
        <f aca="false">'Cash Flow - Base'!BJ27</f>
        <v>0</v>
      </c>
      <c r="BK15" s="187" t="n">
        <f aca="false">'Cash Flow - Base'!BK27</f>
        <v>0</v>
      </c>
      <c r="BL15" s="187" t="n">
        <f aca="false">'Cash Flow - Base'!BL27</f>
        <v>0</v>
      </c>
      <c r="BM15" s="187" t="n">
        <f aca="false">'Cash Flow - Base'!BM27</f>
        <v>0</v>
      </c>
      <c r="BN15" s="187" t="n">
        <f aca="false">'Cash Flow - Base'!BN27</f>
        <v>0</v>
      </c>
      <c r="BO15" s="187" t="n">
        <f aca="false">'Cash Flow - Base'!BO27</f>
        <v>0</v>
      </c>
      <c r="BP15" s="187" t="n">
        <f aca="false">'Cash Flow - Base'!BP27</f>
        <v>0</v>
      </c>
      <c r="BQ15" s="187" t="n">
        <f aca="false">'Cash Flow - Base'!BQ27</f>
        <v>0</v>
      </c>
      <c r="BR15" s="187" t="n">
        <f aca="false">'Cash Flow - Base'!BR27</f>
        <v>0</v>
      </c>
      <c r="BS15" s="187" t="n">
        <f aca="false">'Cash Flow - Base'!BS27</f>
        <v>0</v>
      </c>
      <c r="BT15" s="187" t="n">
        <f aca="false">'Cash Flow - Base'!BT27</f>
        <v>0</v>
      </c>
      <c r="BU15" s="187" t="n">
        <f aca="false">'Cash Flow - Base'!BU27</f>
        <v>0</v>
      </c>
      <c r="BV15" s="187" t="n">
        <f aca="false">'Cash Flow - Base'!BV27</f>
        <v>0</v>
      </c>
      <c r="BW15" s="187" t="n">
        <f aca="false">'Cash Flow - Base'!BW27</f>
        <v>0</v>
      </c>
      <c r="BX15" s="187" t="n">
        <f aca="false">'Cash Flow - Base'!BX27</f>
        <v>0</v>
      </c>
      <c r="BY15" s="187" t="n">
        <f aca="false">'Cash Flow - Base'!BY27</f>
        <v>0</v>
      </c>
      <c r="BZ15" s="187" t="n">
        <f aca="false">'Cash Flow - Base'!BZ27</f>
        <v>0</v>
      </c>
      <c r="CA15" s="187" t="n">
        <f aca="false">'Cash Flow - Base'!CA27</f>
        <v>0</v>
      </c>
      <c r="CB15" s="187" t="n">
        <f aca="false">'Cash Flow - Base'!CB27</f>
        <v>0</v>
      </c>
      <c r="CC15" s="187" t="n">
        <f aca="false">'Cash Flow - Base'!CC27</f>
        <v>71.7</v>
      </c>
      <c r="CD15" s="187" t="n">
        <f aca="false">'Cash Flow - Base'!CD27</f>
        <v>0</v>
      </c>
      <c r="CE15" s="187" t="n">
        <f aca="false">'Cash Flow - Base'!CE27</f>
        <v>0</v>
      </c>
      <c r="CF15" s="187" t="n">
        <f aca="false">'Cash Flow - Base'!CF27</f>
        <v>0</v>
      </c>
      <c r="CG15" s="187" t="n">
        <f aca="false">'Cash Flow - Base'!CG27</f>
        <v>0</v>
      </c>
      <c r="CH15" s="187" t="n">
        <f aca="false">'Cash Flow - Base'!CH27</f>
        <v>0</v>
      </c>
      <c r="CI15" s="187" t="n">
        <f aca="false">'Cash Flow - Base'!CI27</f>
        <v>0</v>
      </c>
      <c r="CJ15" s="187" t="n">
        <f aca="false">'Cash Flow - Base'!CJ27</f>
        <v>0</v>
      </c>
      <c r="CK15" s="187" t="n">
        <f aca="false">'Cash Flow - Base'!CK27</f>
        <v>0</v>
      </c>
      <c r="CL15" s="187" t="n">
        <f aca="false">'Cash Flow - Base'!CL27</f>
        <v>0</v>
      </c>
      <c r="CM15" s="187" t="n">
        <f aca="false">'Cash Flow - Base'!CM27</f>
        <v>0</v>
      </c>
      <c r="CN15" s="187" t="n">
        <f aca="false">'Cash Flow - Base'!CN27</f>
        <v>0</v>
      </c>
      <c r="CO15" s="187" t="n">
        <f aca="false">'Cash Flow - Base'!CO27</f>
        <v>0</v>
      </c>
      <c r="CP15" s="187" t="n">
        <f aca="false">'Cash Flow - Base'!CP27</f>
        <v>0</v>
      </c>
      <c r="CQ15" s="187" t="n">
        <f aca="false">'Cash Flow - Base'!CQ27</f>
        <v>0</v>
      </c>
      <c r="CR15" s="187" t="n">
        <f aca="false">'Cash Flow - Base'!CR27</f>
        <v>0</v>
      </c>
      <c r="CS15" s="187" t="n">
        <f aca="false">'Cash Flow - Base'!CS27</f>
        <v>0</v>
      </c>
      <c r="CT15" s="187" t="n">
        <f aca="false">'Cash Flow - Base'!CT27</f>
        <v>0</v>
      </c>
      <c r="CU15" s="187" t="n">
        <f aca="false">'Cash Flow - Base'!CU27</f>
        <v>0</v>
      </c>
      <c r="CV15" s="187" t="n">
        <f aca="false">'Cash Flow - Base'!CV27</f>
        <v>0</v>
      </c>
      <c r="CW15" s="187" t="n">
        <f aca="false">'Cash Flow - Base'!CW27</f>
        <v>0</v>
      </c>
      <c r="CX15" s="187" t="n">
        <f aca="false">'Cash Flow - Base'!CX27</f>
        <v>0</v>
      </c>
      <c r="CY15" s="187" t="n">
        <f aca="false">'Cash Flow - Base'!CY27</f>
        <v>0</v>
      </c>
      <c r="CZ15" s="187" t="n">
        <f aca="false">'Cash Flow - Base'!CZ27</f>
        <v>0</v>
      </c>
      <c r="DA15" s="187" t="n">
        <f aca="false">'Cash Flow - Base'!DA27</f>
        <v>0</v>
      </c>
      <c r="DB15" s="187" t="n">
        <f aca="false">'Cash Flow - Base'!DB27</f>
        <v>0</v>
      </c>
    </row>
    <row r="16" customFormat="false" ht="14.25" hidden="false" customHeight="false" outlineLevel="3" collapsed="false">
      <c r="E16" s="3" t="str">
        <f aca="false">'Cash Flow - Base'!E291</f>
        <v>Sustaining capital</v>
      </c>
      <c r="G16" s="7" t="str">
        <f aca="false">'Cash Flow - Base'!G291</f>
        <v>US$'M</v>
      </c>
      <c r="Y16" s="187" t="n">
        <f aca="false">SUM(AA16:DB16)</f>
        <v>3053.9</v>
      </c>
      <c r="AA16" s="187" t="n">
        <f aca="false">'Cash Flow - Base'!AA291</f>
        <v>0</v>
      </c>
      <c r="AB16" s="187" t="n">
        <f aca="false">'Cash Flow - Base'!AB291</f>
        <v>0</v>
      </c>
      <c r="AC16" s="187" t="n">
        <f aca="false">'Cash Flow - Base'!AC291</f>
        <v>0</v>
      </c>
      <c r="AD16" s="187" t="n">
        <f aca="false">'Cash Flow - Base'!AD291</f>
        <v>0</v>
      </c>
      <c r="AE16" s="187" t="n">
        <f aca="false">'Cash Flow - Base'!AE291</f>
        <v>48.6</v>
      </c>
      <c r="AF16" s="187" t="n">
        <f aca="false">'Cash Flow - Base'!AF291</f>
        <v>79.8</v>
      </c>
      <c r="AG16" s="187" t="n">
        <f aca="false">'Cash Flow - Base'!AG291</f>
        <v>108.3</v>
      </c>
      <c r="AH16" s="187" t="n">
        <f aca="false">'Cash Flow - Base'!AH291</f>
        <v>96</v>
      </c>
      <c r="AI16" s="187" t="n">
        <f aca="false">'Cash Flow - Base'!AI291</f>
        <v>154.5</v>
      </c>
      <c r="AJ16" s="187" t="n">
        <f aca="false">'Cash Flow - Base'!AJ291</f>
        <v>121.8</v>
      </c>
      <c r="AK16" s="187" t="n">
        <f aca="false">'Cash Flow - Base'!AK291</f>
        <v>77</v>
      </c>
      <c r="AL16" s="187" t="n">
        <f aca="false">'Cash Flow - Base'!AL291</f>
        <v>115.5</v>
      </c>
      <c r="AM16" s="187" t="n">
        <f aca="false">'Cash Flow - Base'!AM291</f>
        <v>119.9</v>
      </c>
      <c r="AN16" s="187" t="n">
        <f aca="false">'Cash Flow - Base'!AN291</f>
        <v>97.1</v>
      </c>
      <c r="AO16" s="187" t="n">
        <f aca="false">'Cash Flow - Base'!AO291</f>
        <v>128.3</v>
      </c>
      <c r="AP16" s="187" t="n">
        <f aca="false">'Cash Flow - Base'!AP291</f>
        <v>116.4</v>
      </c>
      <c r="AQ16" s="187" t="n">
        <f aca="false">'Cash Flow - Base'!AQ291</f>
        <v>65.8</v>
      </c>
      <c r="AR16" s="187" t="n">
        <f aca="false">'Cash Flow - Base'!AR291</f>
        <v>59.7</v>
      </c>
      <c r="AS16" s="187" t="n">
        <f aca="false">'Cash Flow - Base'!AS291</f>
        <v>53</v>
      </c>
      <c r="AT16" s="187" t="n">
        <f aca="false">'Cash Flow - Base'!AT291</f>
        <v>53.7</v>
      </c>
      <c r="AU16" s="187" t="n">
        <f aca="false">'Cash Flow - Base'!AU291</f>
        <v>127.3</v>
      </c>
      <c r="AV16" s="187" t="n">
        <f aca="false">'Cash Flow - Base'!AV291</f>
        <v>45.9</v>
      </c>
      <c r="AW16" s="187" t="n">
        <f aca="false">'Cash Flow - Base'!AW291</f>
        <v>90.6</v>
      </c>
      <c r="AX16" s="187" t="n">
        <f aca="false">'Cash Flow - Base'!AX291</f>
        <v>99</v>
      </c>
      <c r="AY16" s="187" t="n">
        <f aca="false">'Cash Flow - Base'!AY291</f>
        <v>51.6</v>
      </c>
      <c r="AZ16" s="187" t="n">
        <f aca="false">'Cash Flow - Base'!AZ291</f>
        <v>73.2</v>
      </c>
      <c r="BA16" s="187" t="n">
        <f aca="false">'Cash Flow - Base'!BA291</f>
        <v>80.4</v>
      </c>
      <c r="BB16" s="187" t="n">
        <f aca="false">'Cash Flow - Base'!BB291</f>
        <v>53.8</v>
      </c>
      <c r="BC16" s="187" t="n">
        <f aca="false">'Cash Flow - Base'!BC291</f>
        <v>104.6</v>
      </c>
      <c r="BD16" s="187" t="n">
        <f aca="false">'Cash Flow - Base'!BD291</f>
        <v>44.8</v>
      </c>
      <c r="BE16" s="187" t="n">
        <f aca="false">'Cash Flow - Base'!BE291</f>
        <v>41</v>
      </c>
      <c r="BF16" s="187" t="n">
        <f aca="false">'Cash Flow - Base'!BF291</f>
        <v>42.1</v>
      </c>
      <c r="BG16" s="187" t="n">
        <f aca="false">'Cash Flow - Base'!BG291</f>
        <v>32.8</v>
      </c>
      <c r="BH16" s="187" t="n">
        <f aca="false">'Cash Flow - Base'!BH291</f>
        <v>49.8</v>
      </c>
      <c r="BI16" s="187" t="n">
        <f aca="false">'Cash Flow - Base'!BI291</f>
        <v>38.1</v>
      </c>
      <c r="BJ16" s="187" t="n">
        <f aca="false">'Cash Flow - Base'!BJ291</f>
        <v>32.6</v>
      </c>
      <c r="BK16" s="187" t="n">
        <f aca="false">'Cash Flow - Base'!BK291</f>
        <v>51.5</v>
      </c>
      <c r="BL16" s="187" t="n">
        <f aca="false">'Cash Flow - Base'!BL291</f>
        <v>29.2</v>
      </c>
      <c r="BM16" s="187" t="n">
        <f aca="false">'Cash Flow - Base'!BM291</f>
        <v>24.5</v>
      </c>
      <c r="BN16" s="187" t="n">
        <f aca="false">'Cash Flow - Base'!BN291</f>
        <v>23.9</v>
      </c>
      <c r="BO16" s="187" t="n">
        <f aca="false">'Cash Flow - Base'!BO291</f>
        <v>36.8</v>
      </c>
      <c r="BP16" s="187" t="n">
        <f aca="false">'Cash Flow - Base'!BP291</f>
        <v>22.5</v>
      </c>
      <c r="BQ16" s="187" t="n">
        <f aca="false">'Cash Flow - Base'!BQ291</f>
        <v>22.4</v>
      </c>
      <c r="BR16" s="187" t="n">
        <f aca="false">'Cash Flow - Base'!BR291</f>
        <v>23.4</v>
      </c>
      <c r="BS16" s="187" t="n">
        <f aca="false">'Cash Flow - Base'!BS291</f>
        <v>49.7</v>
      </c>
      <c r="BT16" s="187" t="n">
        <f aca="false">'Cash Flow - Base'!BT291</f>
        <v>71.1</v>
      </c>
      <c r="BU16" s="187" t="n">
        <f aca="false">'Cash Flow - Base'!BU291</f>
        <v>20</v>
      </c>
      <c r="BV16" s="187" t="n">
        <f aca="false">'Cash Flow - Base'!BV291</f>
        <v>26.1</v>
      </c>
      <c r="BW16" s="187" t="n">
        <f aca="false">'Cash Flow - Base'!BW291</f>
        <v>21.4</v>
      </c>
      <c r="BX16" s="187" t="n">
        <f aca="false">'Cash Flow - Base'!BX291</f>
        <v>19.5</v>
      </c>
      <c r="BY16" s="187" t="n">
        <f aca="false">'Cash Flow - Base'!BY291</f>
        <v>35.1</v>
      </c>
      <c r="BZ16" s="187" t="n">
        <f aca="false">'Cash Flow - Base'!BZ291</f>
        <v>21.4</v>
      </c>
      <c r="CA16" s="187" t="n">
        <f aca="false">'Cash Flow - Base'!CA291</f>
        <v>19.1</v>
      </c>
      <c r="CB16" s="187" t="n">
        <f aca="false">'Cash Flow - Base'!CB291</f>
        <v>31.7</v>
      </c>
      <c r="CC16" s="187" t="n">
        <f aca="false">'Cash Flow - Base'!CC291</f>
        <v>1.6</v>
      </c>
      <c r="CD16" s="187" t="n">
        <f aca="false">'Cash Flow - Base'!CD291</f>
        <v>0</v>
      </c>
      <c r="CE16" s="187" t="n">
        <f aca="false">'Cash Flow - Base'!CE291</f>
        <v>0</v>
      </c>
      <c r="CF16" s="187" t="n">
        <f aca="false">'Cash Flow - Base'!CF291</f>
        <v>0</v>
      </c>
      <c r="CG16" s="187" t="n">
        <f aca="false">'Cash Flow - Base'!CG291</f>
        <v>0</v>
      </c>
      <c r="CH16" s="187" t="n">
        <f aca="false">'Cash Flow - Base'!CH291</f>
        <v>0</v>
      </c>
      <c r="CI16" s="187" t="n">
        <f aca="false">'Cash Flow - Base'!CI291</f>
        <v>0</v>
      </c>
      <c r="CJ16" s="187" t="n">
        <f aca="false">'Cash Flow - Base'!CJ291</f>
        <v>0</v>
      </c>
      <c r="CK16" s="187" t="n">
        <f aca="false">'Cash Flow - Base'!CK291</f>
        <v>0</v>
      </c>
      <c r="CL16" s="187" t="n">
        <f aca="false">'Cash Flow - Base'!CL291</f>
        <v>0</v>
      </c>
      <c r="CM16" s="187" t="n">
        <f aca="false">'Cash Flow - Base'!CM291</f>
        <v>0</v>
      </c>
      <c r="CN16" s="187" t="n">
        <f aca="false">'Cash Flow - Base'!CN291</f>
        <v>0</v>
      </c>
      <c r="CO16" s="187" t="n">
        <f aca="false">'Cash Flow - Base'!CO291</f>
        <v>0</v>
      </c>
      <c r="CP16" s="187" t="n">
        <f aca="false">'Cash Flow - Base'!CP291</f>
        <v>0</v>
      </c>
      <c r="CQ16" s="187" t="n">
        <f aca="false">'Cash Flow - Base'!CQ291</f>
        <v>0</v>
      </c>
      <c r="CR16" s="187" t="n">
        <f aca="false">'Cash Flow - Base'!CR291</f>
        <v>0</v>
      </c>
      <c r="CS16" s="187" t="n">
        <f aca="false">'Cash Flow - Base'!CS291</f>
        <v>0</v>
      </c>
      <c r="CT16" s="187" t="n">
        <f aca="false">'Cash Flow - Base'!CT291</f>
        <v>0</v>
      </c>
      <c r="CU16" s="187" t="n">
        <f aca="false">'Cash Flow - Base'!CU291</f>
        <v>0</v>
      </c>
      <c r="CV16" s="187" t="n">
        <f aca="false">'Cash Flow - Base'!CV291</f>
        <v>0</v>
      </c>
      <c r="CW16" s="187" t="n">
        <f aca="false">'Cash Flow - Base'!CW291</f>
        <v>0</v>
      </c>
      <c r="CX16" s="187" t="n">
        <f aca="false">'Cash Flow - Base'!CX291</f>
        <v>0</v>
      </c>
      <c r="CY16" s="187" t="n">
        <f aca="false">'Cash Flow - Base'!CY291</f>
        <v>0</v>
      </c>
      <c r="CZ16" s="187" t="n">
        <f aca="false">'Cash Flow - Base'!CZ291</f>
        <v>0</v>
      </c>
      <c r="DA16" s="187" t="n">
        <f aca="false">'Cash Flow - Base'!DA291</f>
        <v>0</v>
      </c>
      <c r="DB16" s="187" t="n">
        <f aca="false">'Cash Flow - Base'!DB291</f>
        <v>0</v>
      </c>
    </row>
    <row r="17" customFormat="false" ht="14.25" hidden="false" customHeight="false" outlineLevel="3" collapsed="false">
      <c r="E17" s="106" t="s">
        <v>690</v>
      </c>
      <c r="G17" s="7" t="str">
        <f aca="false">Currency_unit&amp;"'M"</f>
        <v>US$'M</v>
      </c>
      <c r="Y17" s="188" t="n">
        <f aca="false">SUM(AA17:DB17)</f>
        <v>8690.5999</v>
      </c>
      <c r="AA17" s="157" t="n">
        <f aca="false">SUM(AA15:AA16)</f>
        <v>611.6</v>
      </c>
      <c r="AB17" s="157" t="n">
        <f aca="false">SUM(AB15:AB16)</f>
        <v>937.5</v>
      </c>
      <c r="AC17" s="157" t="n">
        <f aca="false">SUM(AC15:AC16)</f>
        <v>1202.4</v>
      </c>
      <c r="AD17" s="157" t="n">
        <f aca="false">SUM(AD15:AD16)</f>
        <v>1113.0999</v>
      </c>
      <c r="AE17" s="157" t="n">
        <f aca="false">SUM(AE15:AE16)</f>
        <v>529.6</v>
      </c>
      <c r="AF17" s="157" t="n">
        <f aca="false">SUM(AF15:AF16)</f>
        <v>203.4</v>
      </c>
      <c r="AG17" s="157" t="n">
        <f aca="false">SUM(AG15:AG16)</f>
        <v>256.6</v>
      </c>
      <c r="AH17" s="157" t="n">
        <f aca="false">SUM(AH15:AH16)</f>
        <v>255.3</v>
      </c>
      <c r="AI17" s="157" t="n">
        <f aca="false">SUM(AI15:AI16)</f>
        <v>277.4</v>
      </c>
      <c r="AJ17" s="157" t="n">
        <f aca="false">SUM(AJ15:AJ16)</f>
        <v>272.7</v>
      </c>
      <c r="AK17" s="157" t="n">
        <f aca="false">SUM(AK15:AK16)</f>
        <v>184.4</v>
      </c>
      <c r="AL17" s="157" t="n">
        <f aca="false">SUM(AL15:AL16)</f>
        <v>161</v>
      </c>
      <c r="AM17" s="157" t="n">
        <f aca="false">SUM(AM15:AM16)</f>
        <v>216.2</v>
      </c>
      <c r="AN17" s="157" t="n">
        <f aca="false">SUM(AN15:AN16)</f>
        <v>203.4</v>
      </c>
      <c r="AO17" s="157" t="n">
        <f aca="false">SUM(AO15:AO16)</f>
        <v>223.5</v>
      </c>
      <c r="AP17" s="157" t="n">
        <f aca="false">SUM(AP15:AP16)</f>
        <v>161.8</v>
      </c>
      <c r="AQ17" s="157" t="n">
        <f aca="false">SUM(AQ15:AQ16)</f>
        <v>65.8</v>
      </c>
      <c r="AR17" s="157" t="n">
        <f aca="false">SUM(AR15:AR16)</f>
        <v>59.7</v>
      </c>
      <c r="AS17" s="157" t="n">
        <f aca="false">SUM(AS15:AS16)</f>
        <v>53</v>
      </c>
      <c r="AT17" s="157" t="n">
        <f aca="false">SUM(AT15:AT16)</f>
        <v>53.7</v>
      </c>
      <c r="AU17" s="157" t="n">
        <f aca="false">SUM(AU15:AU16)</f>
        <v>127.3</v>
      </c>
      <c r="AV17" s="157" t="n">
        <f aca="false">SUM(AV15:AV16)</f>
        <v>64.2</v>
      </c>
      <c r="AW17" s="157" t="n">
        <f aca="false">SUM(AW15:AW16)</f>
        <v>90.6</v>
      </c>
      <c r="AX17" s="157" t="n">
        <f aca="false">SUM(AX15:AX16)</f>
        <v>99</v>
      </c>
      <c r="AY17" s="157" t="n">
        <f aca="false">SUM(AY15:AY16)</f>
        <v>51.6</v>
      </c>
      <c r="AZ17" s="157" t="n">
        <f aca="false">SUM(AZ15:AZ16)</f>
        <v>73.2</v>
      </c>
      <c r="BA17" s="157" t="n">
        <f aca="false">SUM(BA15:BA16)</f>
        <v>80.4</v>
      </c>
      <c r="BB17" s="157" t="n">
        <f aca="false">SUM(BB15:BB16)</f>
        <v>53.8</v>
      </c>
      <c r="BC17" s="157" t="n">
        <f aca="false">SUM(BC15:BC16)</f>
        <v>104.6</v>
      </c>
      <c r="BD17" s="157" t="n">
        <f aca="false">SUM(BD15:BD16)</f>
        <v>44.8</v>
      </c>
      <c r="BE17" s="157" t="n">
        <f aca="false">SUM(BE15:BE16)</f>
        <v>41</v>
      </c>
      <c r="BF17" s="157" t="n">
        <f aca="false">SUM(BF15:BF16)</f>
        <v>42.1</v>
      </c>
      <c r="BG17" s="157" t="n">
        <f aca="false">SUM(BG15:BG16)</f>
        <v>32.8</v>
      </c>
      <c r="BH17" s="157" t="n">
        <f aca="false">SUM(BH15:BH16)</f>
        <v>49.8</v>
      </c>
      <c r="BI17" s="157" t="n">
        <f aca="false">SUM(BI15:BI16)</f>
        <v>38.1</v>
      </c>
      <c r="BJ17" s="157" t="n">
        <f aca="false">SUM(BJ15:BJ16)</f>
        <v>32.6</v>
      </c>
      <c r="BK17" s="157" t="n">
        <f aca="false">SUM(BK15:BK16)</f>
        <v>51.5</v>
      </c>
      <c r="BL17" s="157" t="n">
        <f aca="false">SUM(BL15:BL16)</f>
        <v>29.2</v>
      </c>
      <c r="BM17" s="157" t="n">
        <f aca="false">SUM(BM15:BM16)</f>
        <v>24.5</v>
      </c>
      <c r="BN17" s="157" t="n">
        <f aca="false">SUM(BN15:BN16)</f>
        <v>23.9</v>
      </c>
      <c r="BO17" s="157" t="n">
        <f aca="false">SUM(BO15:BO16)</f>
        <v>36.8</v>
      </c>
      <c r="BP17" s="157" t="n">
        <f aca="false">SUM(BP15:BP16)</f>
        <v>22.5</v>
      </c>
      <c r="BQ17" s="157" t="n">
        <f aca="false">SUM(BQ15:BQ16)</f>
        <v>22.4</v>
      </c>
      <c r="BR17" s="157" t="n">
        <f aca="false">SUM(BR15:BR16)</f>
        <v>23.4</v>
      </c>
      <c r="BS17" s="157" t="n">
        <f aca="false">SUM(BS15:BS16)</f>
        <v>49.7</v>
      </c>
      <c r="BT17" s="157" t="n">
        <f aca="false">SUM(BT15:BT16)</f>
        <v>71.1</v>
      </c>
      <c r="BU17" s="157" t="n">
        <f aca="false">SUM(BU15:BU16)</f>
        <v>20</v>
      </c>
      <c r="BV17" s="157" t="n">
        <f aca="false">SUM(BV15:BV16)</f>
        <v>26.1</v>
      </c>
      <c r="BW17" s="157" t="n">
        <f aca="false">SUM(BW15:BW16)</f>
        <v>21.4</v>
      </c>
      <c r="BX17" s="157" t="n">
        <f aca="false">SUM(BX15:BX16)</f>
        <v>19.5</v>
      </c>
      <c r="BY17" s="157" t="n">
        <f aca="false">SUM(BY15:BY16)</f>
        <v>35.1</v>
      </c>
      <c r="BZ17" s="157" t="n">
        <f aca="false">SUM(BZ15:BZ16)</f>
        <v>21.4</v>
      </c>
      <c r="CA17" s="157" t="n">
        <f aca="false">SUM(CA15:CA16)</f>
        <v>19.1</v>
      </c>
      <c r="CB17" s="157" t="n">
        <f aca="false">SUM(CB15:CB16)</f>
        <v>31.7</v>
      </c>
      <c r="CC17" s="157" t="n">
        <f aca="false">SUM(CC15:CC16)</f>
        <v>73.3</v>
      </c>
      <c r="CD17" s="157" t="n">
        <f aca="false">SUM(CD15:CD16)</f>
        <v>0</v>
      </c>
      <c r="CE17" s="157" t="n">
        <f aca="false">SUM(CE15:CE16)</f>
        <v>0</v>
      </c>
      <c r="CF17" s="157" t="n">
        <f aca="false">SUM(CF15:CF16)</f>
        <v>0</v>
      </c>
      <c r="CG17" s="157" t="n">
        <f aca="false">SUM(CG15:CG16)</f>
        <v>0</v>
      </c>
      <c r="CH17" s="157" t="n">
        <f aca="false">SUM(CH15:CH16)</f>
        <v>0</v>
      </c>
      <c r="CI17" s="157" t="n">
        <f aca="false">SUM(CI15:CI16)</f>
        <v>0</v>
      </c>
      <c r="CJ17" s="157" t="n">
        <f aca="false">SUM(CJ15:CJ16)</f>
        <v>0</v>
      </c>
      <c r="CK17" s="157" t="n">
        <f aca="false">SUM(CK15:CK16)</f>
        <v>0</v>
      </c>
      <c r="CL17" s="157" t="n">
        <f aca="false">SUM(CL15:CL16)</f>
        <v>0</v>
      </c>
      <c r="CM17" s="157" t="n">
        <f aca="false">SUM(CM15:CM16)</f>
        <v>0</v>
      </c>
      <c r="CN17" s="157" t="n">
        <f aca="false">SUM(CN15:CN16)</f>
        <v>0</v>
      </c>
      <c r="CO17" s="157" t="n">
        <f aca="false">SUM(CO15:CO16)</f>
        <v>0</v>
      </c>
      <c r="CP17" s="157" t="n">
        <f aca="false">SUM(CP15:CP16)</f>
        <v>0</v>
      </c>
      <c r="CQ17" s="157" t="n">
        <f aca="false">SUM(CQ15:CQ16)</f>
        <v>0</v>
      </c>
      <c r="CR17" s="157" t="n">
        <f aca="false">SUM(CR15:CR16)</f>
        <v>0</v>
      </c>
      <c r="CS17" s="157" t="n">
        <f aca="false">SUM(CS15:CS16)</f>
        <v>0</v>
      </c>
      <c r="CT17" s="157" t="n">
        <f aca="false">SUM(CT15:CT16)</f>
        <v>0</v>
      </c>
      <c r="CU17" s="157" t="n">
        <f aca="false">SUM(CU15:CU16)</f>
        <v>0</v>
      </c>
      <c r="CV17" s="157" t="n">
        <f aca="false">SUM(CV15:CV16)</f>
        <v>0</v>
      </c>
      <c r="CW17" s="157" t="n">
        <f aca="false">SUM(CW15:CW16)</f>
        <v>0</v>
      </c>
      <c r="CX17" s="157" t="n">
        <f aca="false">SUM(CX15:CX16)</f>
        <v>0</v>
      </c>
      <c r="CY17" s="157" t="n">
        <f aca="false">SUM(CY15:CY16)</f>
        <v>0</v>
      </c>
      <c r="CZ17" s="157" t="n">
        <f aca="false">SUM(CZ15:CZ16)</f>
        <v>0</v>
      </c>
      <c r="DA17" s="157" t="n">
        <f aca="false">SUM(DA15:DA16)</f>
        <v>0</v>
      </c>
      <c r="DB17" s="157" t="n">
        <f aca="false">SUM(DB15:DB16)</f>
        <v>0</v>
      </c>
    </row>
    <row r="18" customFormat="false" ht="14.25" hidden="false" customHeight="false" outlineLevel="3" collapsed="false">
      <c r="G18" s="7"/>
    </row>
    <row r="19" customFormat="false" ht="14.25" hidden="false" customHeight="false" outlineLevel="3" collapsed="false">
      <c r="E19" s="3" t="s">
        <v>691</v>
      </c>
      <c r="G19" s="7"/>
      <c r="AA19" s="187" t="n">
        <f aca="false">IF(AA4=Dashboard!$F$26,SUM($AA$17:AA17),IF(AA4&lt;Dashboard!$F$26,0,AA17))</f>
        <v>0</v>
      </c>
      <c r="AB19" s="187" t="n">
        <f aca="false">IF(AB4=Dashboard!$F$26,SUM($AA$17:AB17),IF(AB4&lt;Dashboard!$F$26,0,AB17))</f>
        <v>0</v>
      </c>
      <c r="AC19" s="187" t="n">
        <f aca="false">IF(AC4=Dashboard!$F$26,SUM($AA$17:AC17),IF(AC4&lt;Dashboard!$F$26,0,AC17))</f>
        <v>0</v>
      </c>
      <c r="AD19" s="187" t="n">
        <f aca="false">IF(AD4=Dashboard!$F$26,SUM($AA$17:AD17),IF(AD4&lt;Dashboard!$F$26,0,AD17))</f>
        <v>0</v>
      </c>
      <c r="AE19" s="187" t="n">
        <f aca="false">IF(AE4=Dashboard!$F$26,SUM($AA$17:AE17),IF(AE4&lt;Dashboard!$F$26,0,AE17))</f>
        <v>4394.1999</v>
      </c>
      <c r="AF19" s="187" t="n">
        <f aca="false">IF(AF4=Dashboard!$F$26,SUM($AA$17:AF17),IF(AF4&lt;Dashboard!$F$26,0,AF17))</f>
        <v>203.4</v>
      </c>
      <c r="AG19" s="187" t="n">
        <f aca="false">IF(AG4=Dashboard!$F$26,SUM($AA$17:AG17),IF(AG4&lt;Dashboard!$F$26,0,AG17))</f>
        <v>256.6</v>
      </c>
      <c r="AH19" s="187" t="n">
        <f aca="false">IF(AH4=Dashboard!$F$26,SUM($AA$17:AH17),IF(AH4&lt;Dashboard!$F$26,0,AH17))</f>
        <v>255.3</v>
      </c>
      <c r="AI19" s="187" t="n">
        <f aca="false">IF(AI4=Dashboard!$F$26,SUM($AA$17:AI17),IF(AI4&lt;Dashboard!$F$26,0,AI17))</f>
        <v>277.4</v>
      </c>
      <c r="AJ19" s="187" t="n">
        <f aca="false">IF(AJ4=Dashboard!$F$26,SUM($AA$17:AJ17),IF(AJ4&lt;Dashboard!$F$26,0,AJ17))</f>
        <v>272.7</v>
      </c>
      <c r="AK19" s="187" t="n">
        <f aca="false">IF(AK4=Dashboard!$F$26,SUM($AA$17:AK17),IF(AK4&lt;Dashboard!$F$26,0,AK17))</f>
        <v>184.4</v>
      </c>
      <c r="AL19" s="187" t="n">
        <f aca="false">IF(AL4=Dashboard!$F$26,SUM($AA$17:AL17),IF(AL4&lt;Dashboard!$F$26,0,AL17))</f>
        <v>161</v>
      </c>
      <c r="AM19" s="187" t="n">
        <f aca="false">IF(AM4=Dashboard!$F$26,SUM($AA$17:AM17),IF(AM4&lt;Dashboard!$F$26,0,AM17))</f>
        <v>216.2</v>
      </c>
      <c r="AN19" s="187" t="n">
        <f aca="false">IF(AN4=Dashboard!$F$26,SUM($AA$17:AN17),IF(AN4&lt;Dashboard!$F$26,0,AN17))</f>
        <v>203.4</v>
      </c>
      <c r="AO19" s="187" t="n">
        <f aca="false">IF(AO4=Dashboard!$F$26,SUM($AA$17:AO17),IF(AO4&lt;Dashboard!$F$26,0,AO17))</f>
        <v>223.5</v>
      </c>
      <c r="AP19" s="187" t="n">
        <f aca="false">IF(AP4=Dashboard!$F$26,SUM($AA$17:AP17),IF(AP4&lt;Dashboard!$F$26,0,AP17))</f>
        <v>161.8</v>
      </c>
      <c r="AQ19" s="187" t="n">
        <f aca="false">IF(AQ4=Dashboard!$F$26,SUM($AA$17:AQ17),IF(AQ4&lt;Dashboard!$F$26,0,AQ17))</f>
        <v>65.8</v>
      </c>
      <c r="AR19" s="187" t="n">
        <f aca="false">IF(AR4=Dashboard!$F$26,SUM($AA$17:AR17),IF(AR4&lt;Dashboard!$F$26,0,AR17))</f>
        <v>59.7</v>
      </c>
      <c r="AS19" s="187" t="n">
        <f aca="false">IF(AS4=Dashboard!$F$26,SUM($AA$17:AS17),IF(AS4&lt;Dashboard!$F$26,0,AS17))</f>
        <v>53</v>
      </c>
      <c r="AT19" s="187" t="n">
        <f aca="false">IF(AT4=Dashboard!$F$26,SUM($AA$17:AT17),IF(AT4&lt;Dashboard!$F$26,0,AT17))</f>
        <v>53.7</v>
      </c>
      <c r="AU19" s="187" t="n">
        <f aca="false">IF(AU4=Dashboard!$F$26,SUM($AA$17:AU17),IF(AU4&lt;Dashboard!$F$26,0,AU17))</f>
        <v>127.3</v>
      </c>
      <c r="AV19" s="187" t="n">
        <f aca="false">IF(AV4=Dashboard!$F$26,SUM($AA$17:AV17),IF(AV4&lt;Dashboard!$F$26,0,AV17))</f>
        <v>64.2</v>
      </c>
      <c r="AW19" s="187" t="n">
        <f aca="false">IF(AW4=Dashboard!$F$26,SUM($AA$17:AW17),IF(AW4&lt;Dashboard!$F$26,0,AW17))</f>
        <v>90.6</v>
      </c>
      <c r="AX19" s="187" t="n">
        <f aca="false">IF(AX4=Dashboard!$F$26,SUM($AA$17:AX17),IF(AX4&lt;Dashboard!$F$26,0,AX17))</f>
        <v>99</v>
      </c>
      <c r="AY19" s="187" t="n">
        <f aca="false">IF(AY4=Dashboard!$F$26,SUM($AA$17:AY17),IF(AY4&lt;Dashboard!$F$26,0,AY17))</f>
        <v>51.6</v>
      </c>
      <c r="AZ19" s="187" t="n">
        <f aca="false">IF(AZ4=Dashboard!$F$26,SUM($AA$17:AZ17),IF(AZ4&lt;Dashboard!$F$26,0,AZ17))</f>
        <v>73.2</v>
      </c>
      <c r="BA19" s="187" t="n">
        <f aca="false">IF(BA4=Dashboard!$F$26,SUM($AA$17:BA17),IF(BA4&lt;Dashboard!$F$26,0,BA17))</f>
        <v>80.4</v>
      </c>
      <c r="BB19" s="187" t="n">
        <f aca="false">IF(BB4=Dashboard!$F$26,SUM($AA$17:BB17),IF(BB4&lt;Dashboard!$F$26,0,BB17))</f>
        <v>53.8</v>
      </c>
      <c r="BC19" s="187" t="n">
        <f aca="false">IF(BC4=Dashboard!$F$26,SUM($AA$17:BC17),IF(BC4&lt;Dashboard!$F$26,0,BC17))</f>
        <v>104.6</v>
      </c>
      <c r="BD19" s="187" t="n">
        <f aca="false">IF(BD4=Dashboard!$F$26,SUM($AA$17:BD17),IF(BD4&lt;Dashboard!$F$26,0,BD17))</f>
        <v>44.8</v>
      </c>
      <c r="BE19" s="187" t="n">
        <f aca="false">IF(BE4=Dashboard!$F$26,SUM($AA$17:BE17),IF(BE4&lt;Dashboard!$F$26,0,BE17))</f>
        <v>41</v>
      </c>
      <c r="BF19" s="187" t="n">
        <f aca="false">IF(BF4=Dashboard!$F$26,SUM($AA$17:BF17),IF(BF4&lt;Dashboard!$F$26,0,BF17))</f>
        <v>42.1</v>
      </c>
      <c r="BG19" s="187" t="n">
        <f aca="false">IF(BG4=Dashboard!$F$26,SUM($AA$17:BG17),IF(BG4&lt;Dashboard!$F$26,0,BG17))</f>
        <v>32.8</v>
      </c>
      <c r="BH19" s="187" t="n">
        <f aca="false">IF(BH4=Dashboard!$F$26,SUM($AA$17:BH17),IF(BH4&lt;Dashboard!$F$26,0,BH17))</f>
        <v>49.8</v>
      </c>
      <c r="BI19" s="187" t="n">
        <f aca="false">IF(BI4=Dashboard!$F$26,SUM($AA$17:BI17),IF(BI4&lt;Dashboard!$F$26,0,BI17))</f>
        <v>38.1</v>
      </c>
      <c r="BJ19" s="187" t="n">
        <f aca="false">IF(BJ4=Dashboard!$F$26,SUM($AA$17:BJ17),IF(BJ4&lt;Dashboard!$F$26,0,BJ17))</f>
        <v>32.6</v>
      </c>
      <c r="BK19" s="187" t="n">
        <f aca="false">IF(BK4=Dashboard!$F$26,SUM($AA$17:BK17),IF(BK4&lt;Dashboard!$F$26,0,BK17))</f>
        <v>51.5</v>
      </c>
      <c r="BL19" s="187" t="n">
        <f aca="false">IF(BL4=Dashboard!$F$26,SUM($AA$17:BL17),IF(BL4&lt;Dashboard!$F$26,0,BL17))</f>
        <v>29.2</v>
      </c>
      <c r="BM19" s="187" t="n">
        <f aca="false">IF(BM4=Dashboard!$F$26,SUM($AA$17:BM17),IF(BM4&lt;Dashboard!$F$26,0,BM17))</f>
        <v>24.5</v>
      </c>
      <c r="BN19" s="187" t="n">
        <f aca="false">IF(BN4=Dashboard!$F$26,SUM($AA$17:BN17),IF(BN4&lt;Dashboard!$F$26,0,BN17))</f>
        <v>23.9</v>
      </c>
      <c r="BO19" s="187" t="n">
        <f aca="false">IF(BO4=Dashboard!$F$26,SUM($AA$17:BO17),IF(BO4&lt;Dashboard!$F$26,0,BO17))</f>
        <v>36.8</v>
      </c>
      <c r="BP19" s="187" t="n">
        <f aca="false">IF(BP4=Dashboard!$F$26,SUM($AA$17:BP17),IF(BP4&lt;Dashboard!$F$26,0,BP17))</f>
        <v>22.5</v>
      </c>
      <c r="BQ19" s="187" t="n">
        <f aca="false">IF(BQ4=Dashboard!$F$26,SUM($AA$17:BQ17),IF(BQ4&lt;Dashboard!$F$26,0,BQ17))</f>
        <v>22.4</v>
      </c>
      <c r="BR19" s="187" t="n">
        <f aca="false">IF(BR4=Dashboard!$F$26,SUM($AA$17:BR17),IF(BR4&lt;Dashboard!$F$26,0,BR17))</f>
        <v>23.4</v>
      </c>
      <c r="BS19" s="187" t="n">
        <f aca="false">IF(BS4=Dashboard!$F$26,SUM($AA$17:BS17),IF(BS4&lt;Dashboard!$F$26,0,BS17))</f>
        <v>49.7</v>
      </c>
      <c r="BT19" s="187" t="n">
        <f aca="false">IF(BT4=Dashboard!$F$26,SUM($AA$17:BT17),IF(BT4&lt;Dashboard!$F$26,0,BT17))</f>
        <v>71.1</v>
      </c>
      <c r="BU19" s="187" t="n">
        <f aca="false">IF(BU4=Dashboard!$F$26,SUM($AA$17:BU17),IF(BU4&lt;Dashboard!$F$26,0,BU17))</f>
        <v>20</v>
      </c>
      <c r="BV19" s="187" t="n">
        <f aca="false">IF(BV4=Dashboard!$F$26,SUM($AA$17:BV17),IF(BV4&lt;Dashboard!$F$26,0,BV17))</f>
        <v>26.1</v>
      </c>
      <c r="BW19" s="187" t="n">
        <f aca="false">IF(BW4=Dashboard!$F$26,SUM($AA$17:BW17),IF(BW4&lt;Dashboard!$F$26,0,BW17))</f>
        <v>21.4</v>
      </c>
      <c r="BX19" s="187" t="n">
        <f aca="false">IF(BX4=Dashboard!$F$26,SUM($AA$17:BX17),IF(BX4&lt;Dashboard!$F$26,0,BX17))</f>
        <v>19.5</v>
      </c>
      <c r="BY19" s="187" t="n">
        <f aca="false">IF(BY4=Dashboard!$F$26,SUM($AA$17:BY17),IF(BY4&lt;Dashboard!$F$26,0,BY17))</f>
        <v>35.1</v>
      </c>
      <c r="BZ19" s="187" t="n">
        <f aca="false">IF(BZ4=Dashboard!$F$26,SUM($AA$17:BZ17),IF(BZ4&lt;Dashboard!$F$26,0,BZ17))</f>
        <v>21.4</v>
      </c>
      <c r="CA19" s="187" t="n">
        <f aca="false">IF(CA4=Dashboard!$F$26,SUM($AA$17:CA17),IF(CA4&lt;Dashboard!$F$26,0,CA17))</f>
        <v>19.1</v>
      </c>
      <c r="CB19" s="187" t="n">
        <f aca="false">IF(CB4=Dashboard!$F$26,SUM($AA$17:CB17),IF(CB4&lt;Dashboard!$F$26,0,CB17))</f>
        <v>31.7</v>
      </c>
      <c r="CC19" s="187" t="n">
        <f aca="false">IF(CC4=Dashboard!$F$26,SUM($AA$17:CC17),IF(CC4&lt;Dashboard!$F$26,0,CC17))</f>
        <v>73.3</v>
      </c>
      <c r="CD19" s="187" t="n">
        <f aca="false">IF(CD4=Dashboard!$F$26,SUM($AA$17:CD17),IF(CD4&lt;Dashboard!$F$26,0,CD17))</f>
        <v>0</v>
      </c>
      <c r="CE19" s="187" t="n">
        <f aca="false">IF(CE4=Dashboard!$F$26,SUM($AA$17:CE17),IF(CE4&lt;Dashboard!$F$26,0,CE17))</f>
        <v>0</v>
      </c>
      <c r="CF19" s="187" t="n">
        <f aca="false">IF(CF4=Dashboard!$F$26,SUM($AA$17:CF17),IF(CF4&lt;Dashboard!$F$26,0,CF17))</f>
        <v>0</v>
      </c>
      <c r="CG19" s="187" t="n">
        <f aca="false">IF(CG4=Dashboard!$F$26,SUM($AA$17:CG17),IF(CG4&lt;Dashboard!$F$26,0,CG17))</f>
        <v>0</v>
      </c>
      <c r="CH19" s="187" t="n">
        <f aca="false">IF(CH4=Dashboard!$F$26,SUM($AA$17:CH17),IF(CH4&lt;Dashboard!$F$26,0,CH17))</f>
        <v>0</v>
      </c>
      <c r="CI19" s="187" t="n">
        <f aca="false">IF(CI4=Dashboard!$F$26,SUM($AA$17:CI17),IF(CI4&lt;Dashboard!$F$26,0,CI17))</f>
        <v>0</v>
      </c>
      <c r="CJ19" s="187" t="n">
        <f aca="false">IF(CJ4=Dashboard!$F$26,SUM($AA$17:CJ17),IF(CJ4&lt;Dashboard!$F$26,0,CJ17))</f>
        <v>0</v>
      </c>
      <c r="CK19" s="187" t="n">
        <f aca="false">IF(CK4=Dashboard!$F$26,SUM($AA$17:CK17),IF(CK4&lt;Dashboard!$F$26,0,CK17))</f>
        <v>0</v>
      </c>
      <c r="CL19" s="187" t="n">
        <f aca="false">IF(CL4=Dashboard!$F$26,SUM($AA$17:CL17),IF(CL4&lt;Dashboard!$F$26,0,CL17))</f>
        <v>0</v>
      </c>
      <c r="CM19" s="187" t="n">
        <f aca="false">IF(CM4=Dashboard!$F$26,SUM($AA$17:CM17),IF(CM4&lt;Dashboard!$F$26,0,CM17))</f>
        <v>0</v>
      </c>
      <c r="CN19" s="187" t="n">
        <f aca="false">IF(CN4=Dashboard!$F$26,SUM($AA$17:CN17),IF(CN4&lt;Dashboard!$F$26,0,CN17))</f>
        <v>0</v>
      </c>
      <c r="CO19" s="187" t="n">
        <f aca="false">IF(CO4=Dashboard!$F$26,SUM($AA$17:CO17),IF(CO4&lt;Dashboard!$F$26,0,CO17))</f>
        <v>0</v>
      </c>
      <c r="CP19" s="187" t="n">
        <f aca="false">IF(CP4=Dashboard!$F$26,SUM($AA$17:CP17),IF(CP4&lt;Dashboard!$F$26,0,CP17))</f>
        <v>0</v>
      </c>
      <c r="CQ19" s="187" t="n">
        <f aca="false">IF(CQ4=Dashboard!$F$26,SUM($AA$17:CQ17),IF(CQ4&lt;Dashboard!$F$26,0,CQ17))</f>
        <v>0</v>
      </c>
      <c r="CR19" s="187" t="n">
        <f aca="false">IF(CR4=Dashboard!$F$26,SUM($AA$17:CR17),IF(CR4&lt;Dashboard!$F$26,0,CR17))</f>
        <v>0</v>
      </c>
      <c r="CS19" s="187" t="n">
        <f aca="false">IF(CS4=Dashboard!$F$26,SUM($AA$17:CS17),IF(CS4&lt;Dashboard!$F$26,0,CS17))</f>
        <v>0</v>
      </c>
      <c r="CT19" s="187" t="n">
        <f aca="false">IF(CT4=Dashboard!$F$26,SUM($AA$17:CT17),IF(CT4&lt;Dashboard!$F$26,0,CT17))</f>
        <v>0</v>
      </c>
      <c r="CU19" s="187" t="n">
        <f aca="false">IF(CU4=Dashboard!$F$26,SUM($AA$17:CU17),IF(CU4&lt;Dashboard!$F$26,0,CU17))</f>
        <v>0</v>
      </c>
      <c r="CV19" s="187" t="n">
        <f aca="false">IF(CV4=Dashboard!$F$26,SUM($AA$17:CV17),IF(CV4&lt;Dashboard!$F$26,0,CV17))</f>
        <v>0</v>
      </c>
      <c r="CW19" s="187" t="n">
        <f aca="false">IF(CW4=Dashboard!$F$26,SUM($AA$17:CW17),IF(CW4&lt;Dashboard!$F$26,0,CW17))</f>
        <v>0</v>
      </c>
      <c r="CX19" s="187" t="n">
        <f aca="false">IF(CX4=Dashboard!$F$26,SUM($AA$17:CX17),IF(CX4&lt;Dashboard!$F$26,0,CX17))</f>
        <v>0</v>
      </c>
      <c r="CY19" s="187" t="n">
        <f aca="false">IF(CY4=Dashboard!$F$26,SUM($AA$17:CY17),IF(CY4&lt;Dashboard!$F$26,0,CY17))</f>
        <v>0</v>
      </c>
      <c r="CZ19" s="187" t="n">
        <f aca="false">IF(CZ4=Dashboard!$F$26,SUM($AA$17:CZ17),IF(CZ4&lt;Dashboard!$F$26,0,CZ17))</f>
        <v>0</v>
      </c>
      <c r="DA19" s="187" t="n">
        <f aca="false">IF(DA4=Dashboard!$F$26,SUM($AA$17:DA17),IF(DA4&lt;Dashboard!$F$26,0,DA17))</f>
        <v>0</v>
      </c>
      <c r="DB19" s="187" t="n">
        <f aca="false">IF(DB4=Dashboard!$F$26,SUM($AA$17:DB17),IF(DB4&lt;Dashboard!$F$26,0,DB17))</f>
        <v>0</v>
      </c>
    </row>
    <row r="20" customFormat="false" ht="14.25" hidden="false" customHeight="false" outlineLevel="3" collapsed="false">
      <c r="G20" s="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7"/>
      <c r="CI20" s="187"/>
      <c r="CJ20" s="187"/>
      <c r="CK20" s="187"/>
      <c r="CL20" s="187"/>
      <c r="CM20" s="187"/>
      <c r="CN20" s="187"/>
      <c r="CO20" s="187"/>
      <c r="CP20" s="187"/>
      <c r="CQ20" s="187"/>
      <c r="CR20" s="187"/>
      <c r="CS20" s="187"/>
      <c r="CT20" s="187"/>
      <c r="CU20" s="187"/>
      <c r="CV20" s="187"/>
      <c r="CW20" s="187"/>
      <c r="CX20" s="187"/>
      <c r="CY20" s="187"/>
      <c r="CZ20" s="187"/>
      <c r="DA20" s="187"/>
      <c r="DB20" s="187"/>
    </row>
    <row r="21" customFormat="false" ht="14.25" hidden="false" customHeight="false" outlineLevel="3" collapsed="false">
      <c r="E21" s="3" t="s">
        <v>692</v>
      </c>
      <c r="F21" s="189" t="n">
        <f aca="false" t="array" ref="F21:F21">LOOKUP(2,1/('Cash Flow - Base'!$AA$98:$DB$98&gt;0),'Cash Flow - Base'!$AA$4:$DB$4)</f>
        <v>55</v>
      </c>
      <c r="G21" s="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c r="CE21" s="187"/>
      <c r="CF21" s="187"/>
      <c r="CG21" s="187"/>
      <c r="CH21" s="187"/>
      <c r="CI21" s="187"/>
      <c r="CJ21" s="187"/>
      <c r="CK21" s="187"/>
      <c r="CL21" s="187"/>
      <c r="CM21" s="187"/>
      <c r="CN21" s="187"/>
      <c r="CO21" s="187"/>
      <c r="CP21" s="187"/>
      <c r="CQ21" s="187"/>
      <c r="CR21" s="187"/>
      <c r="CS21" s="187"/>
      <c r="CT21" s="187"/>
      <c r="CU21" s="187"/>
      <c r="CV21" s="187"/>
      <c r="CW21" s="187"/>
      <c r="CX21" s="187"/>
      <c r="CY21" s="187"/>
      <c r="CZ21" s="187"/>
      <c r="DA21" s="187"/>
      <c r="DB21" s="187"/>
    </row>
    <row r="22" customFormat="false" ht="14.25" hidden="false" customHeight="false" outlineLevel="3" collapsed="false">
      <c r="G22" s="7"/>
    </row>
    <row r="23" customFormat="false" ht="14.25" hidden="false" customHeight="false" outlineLevel="3" collapsed="false">
      <c r="G23" s="7"/>
    </row>
    <row r="24" customFormat="false" ht="14.25" hidden="false" customHeight="false" outlineLevel="3" collapsed="false">
      <c r="C24" s="3" t="s">
        <v>693</v>
      </c>
      <c r="G24" s="7"/>
      <c r="AA24" s="190" t="n">
        <v>0.05</v>
      </c>
      <c r="AB24" s="190" t="n">
        <v>0.095</v>
      </c>
      <c r="AC24" s="190" t="n">
        <v>0.086</v>
      </c>
      <c r="AD24" s="190" t="n">
        <v>0.077</v>
      </c>
      <c r="AE24" s="190" t="n">
        <v>0.069</v>
      </c>
      <c r="AF24" s="190" t="n">
        <v>0.062</v>
      </c>
      <c r="AG24" s="190" t="n">
        <v>0.059</v>
      </c>
      <c r="AH24" s="190" t="n">
        <v>0.059</v>
      </c>
      <c r="AI24" s="190" t="n">
        <v>0.059</v>
      </c>
      <c r="AJ24" s="190" t="n">
        <v>0.059</v>
      </c>
      <c r="AK24" s="190" t="n">
        <v>0.059</v>
      </c>
      <c r="AL24" s="190" t="n">
        <v>0.059</v>
      </c>
      <c r="AM24" s="190" t="n">
        <v>0.059</v>
      </c>
      <c r="AN24" s="190" t="n">
        <v>0.059</v>
      </c>
      <c r="AO24" s="190" t="n">
        <v>0.059</v>
      </c>
      <c r="AP24" s="190" t="n">
        <v>0.03</v>
      </c>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190"/>
      <c r="BR24" s="190"/>
      <c r="BS24" s="190"/>
      <c r="BT24" s="190"/>
      <c r="BU24" s="190"/>
      <c r="BV24" s="190"/>
      <c r="BW24" s="190"/>
      <c r="BX24" s="190"/>
      <c r="BY24" s="190"/>
      <c r="BZ24" s="190"/>
      <c r="CA24" s="190"/>
      <c r="CB24" s="190"/>
      <c r="CC24" s="190"/>
      <c r="CD24" s="190"/>
      <c r="CE24" s="190"/>
      <c r="CF24" s="190"/>
      <c r="CG24" s="190"/>
      <c r="CH24" s="190"/>
      <c r="CI24" s="190"/>
      <c r="CJ24" s="190"/>
      <c r="CK24" s="190"/>
      <c r="CL24" s="190"/>
      <c r="CM24" s="190"/>
      <c r="CN24" s="190"/>
      <c r="CO24" s="190"/>
      <c r="CP24" s="190"/>
      <c r="CQ24" s="190"/>
      <c r="CR24" s="190"/>
      <c r="CS24" s="190"/>
      <c r="CT24" s="190"/>
      <c r="CU24" s="190"/>
      <c r="CV24" s="190"/>
      <c r="CW24" s="190"/>
      <c r="CX24" s="190"/>
      <c r="CY24" s="190"/>
      <c r="CZ24" s="190"/>
      <c r="DA24" s="190"/>
      <c r="DB24" s="190"/>
    </row>
    <row r="25" customFormat="false" ht="14.25" hidden="false" customHeight="false" outlineLevel="3" collapsed="false">
      <c r="G25" s="7"/>
    </row>
    <row r="26" customFormat="false" ht="14.25" hidden="false" customHeight="false" outlineLevel="3" collapsed="false">
      <c r="D26" s="3" t="n">
        <f aca="false" t="array" ref="D26:D105">TRANSPOSE(AA4:DB4)</f>
        <v>1</v>
      </c>
      <c r="E26" s="3" t="str">
        <f aca="false" t="array" ref="E26:E105">"Total Capex Year "&amp;TRANSPOSE(AA4:DB4)</f>
        <v>Total Capex Year 1</v>
      </c>
      <c r="F26" s="187" t="n">
        <f aca="false" t="array" ref="F26:F105">TRANSPOSE(AA19:DB19)</f>
        <v>0</v>
      </c>
      <c r="G26" s="187" t="n">
        <f aca="false">SUM(AA26:DB26)-F26</f>
        <v>0</v>
      </c>
      <c r="AA26" s="191" t="n">
        <f aca="false" t="array" ref="AA26:AA26">IF(AA$4&lt;$D26,0,IF(AA$4&gt;$F$21,0,IF(AA$4=$F$21,$F26-SUM($Z26:Z26),MIN($F26*INDEX($AA$24:$DB$24,AA$4-$D26+1),$F26-SUM($Z26:Z26)))))</f>
        <v>0</v>
      </c>
      <c r="AB26" s="191" t="n">
        <f aca="false" t="array" ref="AB26:AB26">IF(AB$4&lt;$D26,0,IF(AB$4&gt;$F$21,0,IF(AB$4=$F$21,$F26-SUM($Z26:AA26),MIN($F26*INDEX($AA$24:$DB$24,AB$4-$D26+1),$F26-SUM($Z26:AA26)))))</f>
        <v>0</v>
      </c>
      <c r="AC26" s="191" t="n">
        <f aca="false" t="array" ref="AC26:AC26">IF(AC$4&lt;$D26,0,IF(AC$4&gt;$F$21,0,IF(AC$4=$F$21,$F26-SUM($Z26:AB26),MIN($F26*INDEX($AA$24:$DB$24,AC$4-$D26+1),$F26-SUM($Z26:AB26)))))</f>
        <v>0</v>
      </c>
      <c r="AD26" s="191" t="n">
        <f aca="false" t="array" ref="AD26:AD26">IF(AD$4&lt;$D26,0,IF(AD$4&gt;$F$21,0,IF(AD$4=$F$21,$F26-SUM($Z26:AC26),MIN($F26*INDEX($AA$24:$DB$24,AD$4-$D26+1),$F26-SUM($Z26:AC26)))))</f>
        <v>0</v>
      </c>
      <c r="AE26" s="191" t="n">
        <f aca="false" t="array" ref="AE26:AE26">IF(AE$4&lt;$D26,0,IF(AE$4&gt;$F$21,0,IF(AE$4=$F$21,$F26-SUM($Z26:AD26),MIN($F26*INDEX($AA$24:$DB$24,AE$4-$D26+1),$F26-SUM($Z26:AD26)))))</f>
        <v>0</v>
      </c>
      <c r="AF26" s="191" t="n">
        <f aca="false" t="array" ref="AF26:AF26">IF(AF$4&lt;$D26,0,IF(AF$4&gt;$F$21,0,IF(AF$4=$F$21,$F26-SUM($Z26:AE26),MIN($F26*INDEX($AA$24:$DB$24,AF$4-$D26+1),$F26-SUM($Z26:AE26)))))</f>
        <v>0</v>
      </c>
      <c r="AG26" s="191" t="n">
        <f aca="false" t="array" ref="AG26:AG26">IF(AG$4&lt;$D26,0,IF(AG$4&gt;$F$21,0,IF(AG$4=$F$21,$F26-SUM($Z26:AF26),MIN($F26*INDEX($AA$24:$DB$24,AG$4-$D26+1),$F26-SUM($Z26:AF26)))))</f>
        <v>0</v>
      </c>
      <c r="AH26" s="191" t="n">
        <f aca="false" t="array" ref="AH26:AH26">IF(AH$4&lt;$D26,0,IF(AH$4&gt;$F$21,0,IF(AH$4=$F$21,$F26-SUM($Z26:AG26),MIN($F26*INDEX($AA$24:$DB$24,AH$4-$D26+1),$F26-SUM($Z26:AG26)))))</f>
        <v>0</v>
      </c>
      <c r="AI26" s="191" t="n">
        <f aca="false" t="array" ref="AI26:AI26">IF(AI$4&lt;$D26,0,IF(AI$4&gt;$F$21,0,IF(AI$4=$F$21,$F26-SUM($Z26:AH26),MIN($F26*INDEX($AA$24:$DB$24,AI$4-$D26+1),$F26-SUM($Z26:AH26)))))</f>
        <v>0</v>
      </c>
      <c r="AJ26" s="191" t="n">
        <f aca="false" t="array" ref="AJ26:AJ26">IF(AJ$4&lt;$D26,0,IF(AJ$4&gt;$F$21,0,IF(AJ$4=$F$21,$F26-SUM($Z26:AI26),MIN($F26*INDEX($AA$24:$DB$24,AJ$4-$D26+1),$F26-SUM($Z26:AI26)))))</f>
        <v>0</v>
      </c>
      <c r="AK26" s="191" t="n">
        <f aca="false" t="array" ref="AK26:AK26">IF(AK$4&lt;$D26,0,IF(AK$4&gt;$F$21,0,IF(AK$4=$F$21,$F26-SUM($Z26:AJ26),MIN($F26*INDEX($AA$24:$DB$24,AK$4-$D26+1),$F26-SUM($Z26:AJ26)))))</f>
        <v>0</v>
      </c>
      <c r="AL26" s="191" t="n">
        <f aca="false" t="array" ref="AL26:AL26">IF(AL$4&lt;$D26,0,IF(AL$4&gt;$F$21,0,IF(AL$4=$F$21,$F26-SUM($Z26:AK26),MIN($F26*INDEX($AA$24:$DB$24,AL$4-$D26+1),$F26-SUM($Z26:AK26)))))</f>
        <v>0</v>
      </c>
      <c r="AM26" s="191" t="n">
        <f aca="false" t="array" ref="AM26:AM26">IF(AM$4&lt;$D26,0,IF(AM$4&gt;$F$21,0,IF(AM$4=$F$21,$F26-SUM($Z26:AL26),MIN($F26*INDEX($AA$24:$DB$24,AM$4-$D26+1),$F26-SUM($Z26:AL26)))))</f>
        <v>0</v>
      </c>
      <c r="AN26" s="191" t="n">
        <f aca="false" t="array" ref="AN26:AN26">IF(AN$4&lt;$D26,0,IF(AN$4&gt;$F$21,0,IF(AN$4=$F$21,$F26-SUM($Z26:AM26),MIN($F26*INDEX($AA$24:$DB$24,AN$4-$D26+1),$F26-SUM($Z26:AM26)))))</f>
        <v>0</v>
      </c>
      <c r="AO26" s="191" t="n">
        <f aca="false" t="array" ref="AO26:AO26">IF(AO$4&lt;$D26,0,IF(AO$4&gt;$F$21,0,IF(AO$4=$F$21,$F26-SUM($Z26:AN26),MIN($F26*INDEX($AA$24:$DB$24,AO$4-$D26+1),$F26-SUM($Z26:AN26)))))</f>
        <v>0</v>
      </c>
      <c r="AP26" s="191" t="n">
        <f aca="false" t="array" ref="AP26:AP26">IF(AP$4&lt;$D26,0,IF(AP$4&gt;$F$21,0,IF(AP$4=$F$21,$F26-SUM($Z26:AO26),MIN($F26*INDEX($AA$24:$DB$24,AP$4-$D26+1),$F26-SUM($Z26:AO26)))))</f>
        <v>0</v>
      </c>
      <c r="AQ26" s="191" t="n">
        <f aca="false" t="array" ref="AQ26:AQ26">IF(AQ$4&lt;$D26,0,IF(AQ$4&gt;$F$21,0,IF(AQ$4=$F$21,$F26-SUM($Z26:AP26),MIN($F26*INDEX($AA$24:$DB$24,AQ$4-$D26+1),$F26-SUM($Z26:AP26)))))</f>
        <v>0</v>
      </c>
      <c r="AR26" s="191" t="n">
        <f aca="false" t="array" ref="AR26:AR26">IF(AR$4&lt;$D26,0,IF(AR$4&gt;$F$21,0,IF(AR$4=$F$21,$F26-SUM($Z26:AQ26),MIN($F26*INDEX($AA$24:$DB$24,AR$4-$D26+1),$F26-SUM($Z26:AQ26)))))</f>
        <v>0</v>
      </c>
      <c r="AS26" s="191" t="n">
        <f aca="false" t="array" ref="AS26:AS26">IF(AS$4&lt;$D26,0,IF(AS$4&gt;$F$21,0,IF(AS$4=$F$21,$F26-SUM($Z26:AR26),MIN($F26*INDEX($AA$24:$DB$24,AS$4-$D26+1),$F26-SUM($Z26:AR26)))))</f>
        <v>0</v>
      </c>
      <c r="AT26" s="191" t="n">
        <f aca="false" t="array" ref="AT26:AT26">IF(AT$4&lt;$D26,0,IF(AT$4&gt;$F$21,0,IF(AT$4=$F$21,$F26-SUM($Z26:AS26),MIN($F26*INDEX($AA$24:$DB$24,AT$4-$D26+1),$F26-SUM($Z26:AS26)))))</f>
        <v>0</v>
      </c>
      <c r="AU26" s="191" t="n">
        <f aca="false" t="array" ref="AU26:AU26">IF(AU$4&lt;$D26,0,IF(AU$4&gt;$F$21,0,IF(AU$4=$F$21,$F26-SUM($Z26:AT26),MIN($F26*INDEX($AA$24:$DB$24,AU$4-$D26+1),$F26-SUM($Z26:AT26)))))</f>
        <v>0</v>
      </c>
      <c r="AV26" s="191" t="n">
        <f aca="false" t="array" ref="AV26:AV26">IF(AV$4&lt;$D26,0,IF(AV$4&gt;$F$21,0,IF(AV$4=$F$21,$F26-SUM($Z26:AU26),MIN($F26*INDEX($AA$24:$DB$24,AV$4-$D26+1),$F26-SUM($Z26:AU26)))))</f>
        <v>0</v>
      </c>
      <c r="AW26" s="191" t="n">
        <f aca="false" t="array" ref="AW26:AW26">IF(AW$4&lt;$D26,0,IF(AW$4&gt;$F$21,0,IF(AW$4=$F$21,$F26-SUM($Z26:AV26),MIN($F26*INDEX($AA$24:$DB$24,AW$4-$D26+1),$F26-SUM($Z26:AV26)))))</f>
        <v>0</v>
      </c>
      <c r="AX26" s="191" t="n">
        <f aca="false" t="array" ref="AX26:AX26">IF(AX$4&lt;$D26,0,IF(AX$4&gt;$F$21,0,IF(AX$4=$F$21,$F26-SUM($Z26:AW26),MIN($F26*INDEX($AA$24:$DB$24,AX$4-$D26+1),$F26-SUM($Z26:AW26)))))</f>
        <v>0</v>
      </c>
      <c r="AY26" s="191" t="n">
        <f aca="false" t="array" ref="AY26:AY26">IF(AY$4&lt;$D26,0,IF(AY$4&gt;$F$21,0,IF(AY$4=$F$21,$F26-SUM($Z26:AX26),MIN($F26*INDEX($AA$24:$DB$24,AY$4-$D26+1),$F26-SUM($Z26:AX26)))))</f>
        <v>0</v>
      </c>
      <c r="AZ26" s="191" t="n">
        <f aca="false" t="array" ref="AZ26:AZ26">IF(AZ$4&lt;$D26,0,IF(AZ$4&gt;$F$21,0,IF(AZ$4=$F$21,$F26-SUM($Z26:AY26),MIN($F26*INDEX($AA$24:$DB$24,AZ$4-$D26+1),$F26-SUM($Z26:AY26)))))</f>
        <v>0</v>
      </c>
      <c r="BA26" s="191" t="n">
        <f aca="false" t="array" ref="BA26:BA26">IF(BA$4&lt;$D26,0,IF(BA$4&gt;$F$21,0,IF(BA$4=$F$21,$F26-SUM($Z26:AZ26),MIN($F26*INDEX($AA$24:$DB$24,BA$4-$D26+1),$F26-SUM($Z26:AZ26)))))</f>
        <v>0</v>
      </c>
      <c r="BB26" s="191" t="n">
        <f aca="false" t="array" ref="BB26:BB26">IF(BB$4&lt;$D26,0,IF(BB$4&gt;$F$21,0,IF(BB$4=$F$21,$F26-SUM($Z26:BA26),MIN($F26*INDEX($AA$24:$DB$24,BB$4-$D26+1),$F26-SUM($Z26:BA26)))))</f>
        <v>0</v>
      </c>
      <c r="BC26" s="191" t="n">
        <f aca="false" t="array" ref="BC26:BC26">IF(BC$4&lt;$D26,0,IF(BC$4&gt;$F$21,0,IF(BC$4=$F$21,$F26-SUM($Z26:BB26),MIN($F26*INDEX($AA$24:$DB$24,BC$4-$D26+1),$F26-SUM($Z26:BB26)))))</f>
        <v>0</v>
      </c>
      <c r="BD26" s="191" t="n">
        <f aca="false" t="array" ref="BD26:BD26">IF(BD$4&lt;$D26,0,IF(BD$4&gt;$F$21,0,IF(BD$4=$F$21,$F26-SUM($Z26:BC26),MIN($F26*INDEX($AA$24:$DB$24,BD$4-$D26+1),$F26-SUM($Z26:BC26)))))</f>
        <v>0</v>
      </c>
      <c r="BE26" s="191" t="n">
        <f aca="false" t="array" ref="BE26:BE26">IF(BE$4&lt;$D26,0,IF(BE$4&gt;$F$21,0,IF(BE$4=$F$21,$F26-SUM($Z26:BD26),MIN($F26*INDEX($AA$24:$DB$24,BE$4-$D26+1),$F26-SUM($Z26:BD26)))))</f>
        <v>0</v>
      </c>
      <c r="BF26" s="191" t="n">
        <f aca="false" t="array" ref="BF26:BF26">IF(BF$4&lt;$D26,0,IF(BF$4&gt;$F$21,0,IF(BF$4=$F$21,$F26-SUM($Z26:BE26),MIN($F26*INDEX($AA$24:$DB$24,BF$4-$D26+1),$F26-SUM($Z26:BE26)))))</f>
        <v>0</v>
      </c>
      <c r="BG26" s="191" t="n">
        <f aca="false" t="array" ref="BG26:BG26">IF(BG$4&lt;$D26,0,IF(BG$4&gt;$F$21,0,IF(BG$4=$F$21,$F26-SUM($Z26:BF26),MIN($F26*INDEX($AA$24:$DB$24,BG$4-$D26+1),$F26-SUM($Z26:BF26)))))</f>
        <v>0</v>
      </c>
      <c r="BH26" s="191" t="n">
        <f aca="false" t="array" ref="BH26:BH26">IF(BH$4&lt;$D26,0,IF(BH$4&gt;$F$21,0,IF(BH$4=$F$21,$F26-SUM($Z26:BG26),MIN($F26*INDEX($AA$24:$DB$24,BH$4-$D26+1),$F26-SUM($Z26:BG26)))))</f>
        <v>0</v>
      </c>
      <c r="BI26" s="191" t="n">
        <f aca="false" t="array" ref="BI26:BI26">IF(BI$4&lt;$D26,0,IF(BI$4&gt;$F$21,0,IF(BI$4=$F$21,$F26-SUM($Z26:BH26),MIN($F26*INDEX($AA$24:$DB$24,BI$4-$D26+1),$F26-SUM($Z26:BH26)))))</f>
        <v>0</v>
      </c>
      <c r="BJ26" s="191" t="n">
        <f aca="false" t="array" ref="BJ26:BJ26">IF(BJ$4&lt;$D26,0,IF(BJ$4&gt;$F$21,0,IF(BJ$4=$F$21,$F26-SUM($Z26:BI26),MIN($F26*INDEX($AA$24:$DB$24,BJ$4-$D26+1),$F26-SUM($Z26:BI26)))))</f>
        <v>0</v>
      </c>
      <c r="BK26" s="191" t="n">
        <f aca="false" t="array" ref="BK26:BK26">IF(BK$4&lt;$D26,0,IF(BK$4&gt;$F$21,0,IF(BK$4=$F$21,$F26-SUM($Z26:BJ26),MIN($F26*INDEX($AA$24:$DB$24,BK$4-$D26+1),$F26-SUM($Z26:BJ26)))))</f>
        <v>0</v>
      </c>
      <c r="BL26" s="191" t="n">
        <f aca="false" t="array" ref="BL26:BL26">IF(BL$4&lt;$D26,0,IF(BL$4&gt;$F$21,0,IF(BL$4=$F$21,$F26-SUM($Z26:BK26),MIN($F26*INDEX($AA$24:$DB$24,BL$4-$D26+1),$F26-SUM($Z26:BK26)))))</f>
        <v>0</v>
      </c>
      <c r="BM26" s="191" t="n">
        <f aca="false" t="array" ref="BM26:BM26">IF(BM$4&lt;$D26,0,IF(BM$4&gt;$F$21,0,IF(BM$4=$F$21,$F26-SUM($Z26:BL26),MIN($F26*INDEX($AA$24:$DB$24,BM$4-$D26+1),$F26-SUM($Z26:BL26)))))</f>
        <v>0</v>
      </c>
      <c r="BN26" s="191" t="n">
        <f aca="false" t="array" ref="BN26:BN26">IF(BN$4&lt;$D26,0,IF(BN$4&gt;$F$21,0,IF(BN$4=$F$21,$F26-SUM($Z26:BM26),MIN($F26*INDEX($AA$24:$DB$24,BN$4-$D26+1),$F26-SUM($Z26:BM26)))))</f>
        <v>0</v>
      </c>
      <c r="BO26" s="191" t="n">
        <f aca="false" t="array" ref="BO26:BO26">IF(BO$4&lt;$D26,0,IF(BO$4&gt;$F$21,0,IF(BO$4=$F$21,$F26-SUM($Z26:BN26),MIN($F26*INDEX($AA$24:$DB$24,BO$4-$D26+1),$F26-SUM($Z26:BN26)))))</f>
        <v>0</v>
      </c>
      <c r="BP26" s="191" t="n">
        <f aca="false" t="array" ref="BP26:BP26">IF(BP$4&lt;$D26,0,IF(BP$4&gt;$F$21,0,IF(BP$4=$F$21,$F26-SUM($Z26:BO26),MIN($F26*INDEX($AA$24:$DB$24,BP$4-$D26+1),$F26-SUM($Z26:BO26)))))</f>
        <v>0</v>
      </c>
      <c r="BQ26" s="191" t="n">
        <f aca="false" t="array" ref="BQ26:BQ26">IF(BQ$4&lt;$D26,0,IF(BQ$4&gt;$F$21,0,IF(BQ$4=$F$21,$F26-SUM($Z26:BP26),MIN($F26*INDEX($AA$24:$DB$24,BQ$4-$D26+1),$F26-SUM($Z26:BP26)))))</f>
        <v>0</v>
      </c>
      <c r="BR26" s="191" t="n">
        <f aca="false" t="array" ref="BR26:BR26">IF(BR$4&lt;$D26,0,IF(BR$4&gt;$F$21,0,IF(BR$4=$F$21,$F26-SUM($Z26:BQ26),MIN($F26*INDEX($AA$24:$DB$24,BR$4-$D26+1),$F26-SUM($Z26:BQ26)))))</f>
        <v>0</v>
      </c>
      <c r="BS26" s="191" t="n">
        <f aca="false" t="array" ref="BS26:BS26">IF(BS$4&lt;$D26,0,IF(BS$4&gt;$F$21,0,IF(BS$4=$F$21,$F26-SUM($Z26:BR26),MIN($F26*INDEX($AA$24:$DB$24,BS$4-$D26+1),$F26-SUM($Z26:BR26)))))</f>
        <v>0</v>
      </c>
      <c r="BT26" s="191" t="n">
        <f aca="false" t="array" ref="BT26:BT26">IF(BT$4&lt;$D26,0,IF(BT$4&gt;$F$21,0,IF(BT$4=$F$21,$F26-SUM($Z26:BS26),MIN($F26*INDEX($AA$24:$DB$24,BT$4-$D26+1),$F26-SUM($Z26:BS26)))))</f>
        <v>0</v>
      </c>
      <c r="BU26" s="191" t="n">
        <f aca="false" t="array" ref="BU26:BU26">IF(BU$4&lt;$D26,0,IF(BU$4&gt;$F$21,0,IF(BU$4=$F$21,$F26-SUM($Z26:BT26),MIN($F26*INDEX($AA$24:$DB$24,BU$4-$D26+1),$F26-SUM($Z26:BT26)))))</f>
        <v>0</v>
      </c>
      <c r="BV26" s="191" t="n">
        <f aca="false" t="array" ref="BV26:BV26">IF(BV$4&lt;$D26,0,IF(BV$4&gt;$F$21,0,IF(BV$4=$F$21,$F26-SUM($Z26:BU26),MIN($F26*INDEX($AA$24:$DB$24,BV$4-$D26+1),$F26-SUM($Z26:BU26)))))</f>
        <v>0</v>
      </c>
      <c r="BW26" s="191" t="n">
        <f aca="false" t="array" ref="BW26:BW26">IF(BW$4&lt;$D26,0,IF(BW$4&gt;$F$21,0,IF(BW$4=$F$21,$F26-SUM($Z26:BV26),MIN($F26*INDEX($AA$24:$DB$24,BW$4-$D26+1),$F26-SUM($Z26:BV26)))))</f>
        <v>0</v>
      </c>
      <c r="BX26" s="191" t="n">
        <f aca="false" t="array" ref="BX26:BX26">IF(BX$4&lt;$D26,0,IF(BX$4&gt;$F$21,0,IF(BX$4=$F$21,$F26-SUM($Z26:BW26),MIN($F26*INDEX($AA$24:$DB$24,BX$4-$D26+1),$F26-SUM($Z26:BW26)))))</f>
        <v>0</v>
      </c>
      <c r="BY26" s="191" t="n">
        <f aca="false" t="array" ref="BY26:BY26">IF(BY$4&lt;$D26,0,IF(BY$4&gt;$F$21,0,IF(BY$4=$F$21,$F26-SUM($Z26:BX26),MIN($F26*INDEX($AA$24:$DB$24,BY$4-$D26+1),$F26-SUM($Z26:BX26)))))</f>
        <v>0</v>
      </c>
      <c r="BZ26" s="191" t="n">
        <f aca="false" t="array" ref="BZ26:BZ26">IF(BZ$4&lt;$D26,0,IF(BZ$4&gt;$F$21,0,IF(BZ$4=$F$21,$F26-SUM($Z26:BY26),MIN($F26*INDEX($AA$24:$DB$24,BZ$4-$D26+1),$F26-SUM($Z26:BY26)))))</f>
        <v>0</v>
      </c>
      <c r="CA26" s="191" t="n">
        <f aca="false" t="array" ref="CA26:CA26">IF(CA$4&lt;$D26,0,IF(CA$4&gt;$F$21,0,IF(CA$4=$F$21,$F26-SUM($Z26:BZ26),MIN($F26*INDEX($AA$24:$DB$24,CA$4-$D26+1),$F26-SUM($Z26:BZ26)))))</f>
        <v>0</v>
      </c>
      <c r="CB26" s="191" t="n">
        <f aca="false" t="array" ref="CB26:CB26">IF(CB$4&lt;$D26,0,IF(CB$4&gt;$F$21,0,IF(CB$4=$F$21,$F26-SUM($Z26:CA26),MIN($F26*INDEX($AA$24:$DB$24,CB$4-$D26+1),$F26-SUM($Z26:CA26)))))</f>
        <v>0</v>
      </c>
      <c r="CC26" s="191" t="n">
        <f aca="false" t="array" ref="CC26:CC26">IF(CC$4&lt;$D26,0,IF(CC$4&gt;$F$21,0,IF(CC$4=$F$21,$F26-SUM($Z26:CB26),MIN($F26*INDEX($AA$24:$DB$24,CC$4-$D26+1),$F26-SUM($Z26:CB26)))))</f>
        <v>0</v>
      </c>
      <c r="CD26" s="191" t="n">
        <f aca="false" t="array" ref="CD26:CD26">IF(CD$4&lt;$D26,0,IF(CD$4&gt;$F$21,0,IF(CD$4=$F$21,$F26-SUM($Z26:CC26),MIN($F26*INDEX($AA$24:$DB$24,CD$4-$D26+1),$F26-SUM($Z26:CC26)))))</f>
        <v>0</v>
      </c>
      <c r="CE26" s="191" t="n">
        <f aca="false" t="array" ref="CE26:CE26">IF(CE$4&lt;$D26,0,IF(CE$4&gt;$F$21,0,IF(CE$4=$F$21,$F26-SUM($Z26:CD26),MIN($F26*INDEX($AA$24:$DB$24,CE$4-$D26+1),$F26-SUM($Z26:CD26)))))</f>
        <v>0</v>
      </c>
      <c r="CF26" s="191" t="n">
        <f aca="false" t="array" ref="CF26:CF26">IF(CF$4&lt;$D26,0,IF(CF$4&gt;$F$21,0,IF(CF$4=$F$21,$F26-SUM($Z26:CE26),MIN($F26*INDEX($AA$24:$DB$24,CF$4-$D26+1),$F26-SUM($Z26:CE26)))))</f>
        <v>0</v>
      </c>
      <c r="CG26" s="191" t="n">
        <f aca="false" t="array" ref="CG26:CG26">IF(CG$4&lt;$D26,0,IF(CG$4&gt;$F$21,0,IF(CG$4=$F$21,$F26-SUM($Z26:CF26),MIN($F26*INDEX($AA$24:$DB$24,CG$4-$D26+1),$F26-SUM($Z26:CF26)))))</f>
        <v>0</v>
      </c>
      <c r="CH26" s="191" t="n">
        <f aca="false" t="array" ref="CH26:CH26">IF(CH$4&lt;$D26,0,IF(CH$4&gt;$F$21,0,IF(CH$4=$F$21,$F26-SUM($Z26:CG26),MIN($F26*INDEX($AA$24:$DB$24,CH$4-$D26+1),$F26-SUM($Z26:CG26)))))</f>
        <v>0</v>
      </c>
      <c r="CI26" s="191" t="n">
        <f aca="false" t="array" ref="CI26:CI26">IF(CI$4&lt;$D26,0,IF(CI$4&gt;$F$21,0,IF(CI$4=$F$21,$F26-SUM($Z26:CH26),MIN($F26*INDEX($AA$24:$DB$24,CI$4-$D26+1),$F26-SUM($Z26:CH26)))))</f>
        <v>0</v>
      </c>
      <c r="CJ26" s="191" t="n">
        <f aca="false" t="array" ref="CJ26:CJ26">IF(CJ$4&lt;$D26,0,IF(CJ$4&gt;$F$21,0,IF(CJ$4=$F$21,$F26-SUM($Z26:CI26),MIN($F26*INDEX($AA$24:$DB$24,CJ$4-$D26+1),$F26-SUM($Z26:CI26)))))</f>
        <v>0</v>
      </c>
      <c r="CK26" s="191" t="n">
        <f aca="false" t="array" ref="CK26:CK26">IF(CK$4&lt;$D26,0,IF(CK$4&gt;$F$21,0,IF(CK$4=$F$21,$F26-SUM($Z26:CJ26),MIN($F26*INDEX($AA$24:$DB$24,CK$4-$D26+1),$F26-SUM($Z26:CJ26)))))</f>
        <v>0</v>
      </c>
      <c r="CL26" s="191" t="n">
        <f aca="false" t="array" ref="CL26:CL26">IF(CL$4&lt;$D26,0,IF(CL$4&gt;$F$21,0,IF(CL$4=$F$21,$F26-SUM($Z26:CK26),MIN($F26*INDEX($AA$24:$DB$24,CL$4-$D26+1),$F26-SUM($Z26:CK26)))))</f>
        <v>0</v>
      </c>
      <c r="CM26" s="191" t="n">
        <f aca="false" t="array" ref="CM26:CM26">IF(CM$4&lt;$D26,0,IF(CM$4&gt;$F$21,0,IF(CM$4=$F$21,$F26-SUM($Z26:CL26),MIN($F26*INDEX($AA$24:$DB$24,CM$4-$D26+1),$F26-SUM($Z26:CL26)))))</f>
        <v>0</v>
      </c>
      <c r="CN26" s="191" t="n">
        <f aca="false" t="array" ref="CN26:CN26">IF(CN$4&lt;$D26,0,IF(CN$4&gt;$F$21,0,IF(CN$4=$F$21,$F26-SUM($Z26:CM26),MIN($F26*INDEX($AA$24:$DB$24,CN$4-$D26+1),$F26-SUM($Z26:CM26)))))</f>
        <v>0</v>
      </c>
      <c r="CO26" s="191" t="n">
        <f aca="false" t="array" ref="CO26:CO26">IF(CO$4&lt;$D26,0,IF(CO$4&gt;$F$21,0,IF(CO$4=$F$21,$F26-SUM($Z26:CN26),MIN($F26*INDEX($AA$24:$DB$24,CO$4-$D26+1),$F26-SUM($Z26:CN26)))))</f>
        <v>0</v>
      </c>
      <c r="CP26" s="191" t="n">
        <f aca="false" t="array" ref="CP26:CP26">IF(CP$4&lt;$D26,0,IF(CP$4&gt;$F$21,0,IF(CP$4=$F$21,$F26-SUM($Z26:CO26),MIN($F26*INDEX($AA$24:$DB$24,CP$4-$D26+1),$F26-SUM($Z26:CO26)))))</f>
        <v>0</v>
      </c>
      <c r="CQ26" s="191" t="n">
        <f aca="false" t="array" ref="CQ26:CQ26">IF(CQ$4&lt;$D26,0,IF(CQ$4&gt;$F$21,0,IF(CQ$4=$F$21,$F26-SUM($Z26:CP26),MIN($F26*INDEX($AA$24:$DB$24,CQ$4-$D26+1),$F26-SUM($Z26:CP26)))))</f>
        <v>0</v>
      </c>
      <c r="CR26" s="191" t="n">
        <f aca="false" t="array" ref="CR26:CR26">IF(CR$4&lt;$D26,0,IF(CR$4&gt;$F$21,0,IF(CR$4=$F$21,$F26-SUM($Z26:CQ26),MIN($F26*INDEX($AA$24:$DB$24,CR$4-$D26+1),$F26-SUM($Z26:CQ26)))))</f>
        <v>0</v>
      </c>
      <c r="CS26" s="191" t="n">
        <f aca="false" t="array" ref="CS26:CS26">IF(CS$4&lt;$D26,0,IF(CS$4&gt;$F$21,0,IF(CS$4=$F$21,$F26-SUM($Z26:CR26),MIN($F26*INDEX($AA$24:$DB$24,CS$4-$D26+1),$F26-SUM($Z26:CR26)))))</f>
        <v>0</v>
      </c>
      <c r="CT26" s="191" t="n">
        <f aca="false" t="array" ref="CT26:CT26">IF(CT$4&lt;$D26,0,IF(CT$4&gt;$F$21,0,IF(CT$4=$F$21,$F26-SUM($Z26:CS26),MIN($F26*INDEX($AA$24:$DB$24,CT$4-$D26+1),$F26-SUM($Z26:CS26)))))</f>
        <v>0</v>
      </c>
      <c r="CU26" s="191" t="n">
        <f aca="false" t="array" ref="CU26:CU26">IF(CU$4&lt;$D26,0,IF(CU$4&gt;$F$21,0,IF(CU$4=$F$21,$F26-SUM($Z26:CT26),MIN($F26*INDEX($AA$24:$DB$24,CU$4-$D26+1),$F26-SUM($Z26:CT26)))))</f>
        <v>0</v>
      </c>
      <c r="CV26" s="191" t="n">
        <f aca="false" t="array" ref="CV26:CV26">IF(CV$4&lt;$D26,0,IF(CV$4&gt;$F$21,0,IF(CV$4=$F$21,$F26-SUM($Z26:CU26),MIN($F26*INDEX($AA$24:$DB$24,CV$4-$D26+1),$F26-SUM($Z26:CU26)))))</f>
        <v>0</v>
      </c>
      <c r="CW26" s="191" t="n">
        <f aca="false" t="array" ref="CW26:CW26">IF(CW$4&lt;$D26,0,IF(CW$4&gt;$F$21,0,IF(CW$4=$F$21,$F26-SUM($Z26:CV26),MIN($F26*INDEX($AA$24:$DB$24,CW$4-$D26+1),$F26-SUM($Z26:CV26)))))</f>
        <v>0</v>
      </c>
      <c r="CX26" s="191" t="n">
        <f aca="false" t="array" ref="CX26:CX26">IF(CX$4&lt;$D26,0,IF(CX$4&gt;$F$21,0,IF(CX$4=$F$21,$F26-SUM($Z26:CW26),MIN($F26*INDEX($AA$24:$DB$24,CX$4-$D26+1),$F26-SUM($Z26:CW26)))))</f>
        <v>0</v>
      </c>
      <c r="CY26" s="191" t="n">
        <f aca="false" t="array" ref="CY26:CY26">IF(CY$4&lt;$D26,0,IF(CY$4&gt;$F$21,0,IF(CY$4=$F$21,$F26-SUM($Z26:CX26),MIN($F26*INDEX($AA$24:$DB$24,CY$4-$D26+1),$F26-SUM($Z26:CX26)))))</f>
        <v>0</v>
      </c>
      <c r="CZ26" s="191" t="n">
        <f aca="false" t="array" ref="CZ26:CZ26">IF(CZ$4&lt;$D26,0,IF(CZ$4&gt;$F$21,0,IF(CZ$4=$F$21,$F26-SUM($Z26:CY26),MIN($F26*INDEX($AA$24:$DB$24,CZ$4-$D26+1),$F26-SUM($Z26:CY26)))))</f>
        <v>0</v>
      </c>
      <c r="DA26" s="191" t="n">
        <f aca="false" t="array" ref="DA26:DA26">IF(DA$4&lt;$D26,0,IF(DA$4&gt;$F$21,0,IF(DA$4=$F$21,$F26-SUM($Z26:CZ26),MIN($F26*INDEX($AA$24:$DB$24,DA$4-$D26+1),$F26-SUM($Z26:CZ26)))))</f>
        <v>0</v>
      </c>
      <c r="DB26" s="191" t="n">
        <f aca="false" t="array" ref="DB26:DB26">IF(DB$4&lt;$D26,0,IF(DB$4&gt;$F$21,0,IF(DB$4=$F$21,$F26-SUM($Z26:DA26),MIN($F26*INDEX($AA$24:$DB$24,DB$4-$D26+1),$F26-SUM($Z26:DA26)))))</f>
        <v>0</v>
      </c>
    </row>
    <row r="27" customFormat="false" ht="14.25" hidden="false" customHeight="false" outlineLevel="3" collapsed="false">
      <c r="D27" s="3" t="n">
        <v>2</v>
      </c>
      <c r="E27" s="3" t="str">
        <v>Total Capex Year 2</v>
      </c>
      <c r="F27" s="187" t="n">
        <v>0</v>
      </c>
      <c r="G27" s="187" t="n">
        <f aca="false">SUM(AA27:DB27)-F27</f>
        <v>0</v>
      </c>
      <c r="AA27" s="191" t="n">
        <f aca="false" t="array" ref="AA27:AA27">IF(AA$4&lt;$D27,0,IF(AA$4&gt;$F$21,0,IF(AA$4=$F$21,$F27-SUM($Z27:Z27),MIN($F27*INDEX($AA$24:$DB$24,AA$4-$D27+1),$F27-SUM($Z27:Z27)))))</f>
        <v>0</v>
      </c>
      <c r="AB27" s="191" t="n">
        <f aca="false" t="array" ref="AB27:AB27">IF(AB$4&lt;$D27,0,IF(AB$4&gt;$F$21,0,IF(AB$4=$F$21,$F27-SUM($Z27:AA27),MIN($F27*INDEX($AA$24:$DB$24,AB$4-$D27+1),$F27-SUM($Z27:AA27)))))</f>
        <v>0</v>
      </c>
      <c r="AC27" s="191" t="n">
        <f aca="false" t="array" ref="AC27:AC27">IF(AC$4&lt;$D27,0,IF(AC$4&gt;$F$21,0,IF(AC$4=$F$21,$F27-SUM($Z27:AB27),MIN($F27*INDEX($AA$24:$DB$24,AC$4-$D27+1),$F27-SUM($Z27:AB27)))))</f>
        <v>0</v>
      </c>
      <c r="AD27" s="191" t="n">
        <f aca="false" t="array" ref="AD27:AD27">IF(AD$4&lt;$D27,0,IF(AD$4&gt;$F$21,0,IF(AD$4=$F$21,$F27-SUM($Z27:AC27),MIN($F27*INDEX($AA$24:$DB$24,AD$4-$D27+1),$F27-SUM($Z27:AC27)))))</f>
        <v>0</v>
      </c>
      <c r="AE27" s="191" t="n">
        <f aca="false" t="array" ref="AE27:AE27">IF(AE$4&lt;$D27,0,IF(AE$4&gt;$F$21,0,IF(AE$4=$F$21,$F27-SUM($Z27:AD27),MIN($F27*INDEX($AA$24:$DB$24,AE$4-$D27+1),$F27-SUM($Z27:AD27)))))</f>
        <v>0</v>
      </c>
      <c r="AF27" s="191" t="n">
        <f aca="false" t="array" ref="AF27:AF27">IF(AF$4&lt;$D27,0,IF(AF$4&gt;$F$21,0,IF(AF$4=$F$21,$F27-SUM($Z27:AE27),MIN($F27*INDEX($AA$24:$DB$24,AF$4-$D27+1),$F27-SUM($Z27:AE27)))))</f>
        <v>0</v>
      </c>
      <c r="AG27" s="191" t="n">
        <f aca="false" t="array" ref="AG27:AG27">IF(AG$4&lt;$D27,0,IF(AG$4&gt;$F$21,0,IF(AG$4=$F$21,$F27-SUM($Z27:AF27),MIN($F27*INDEX($AA$24:$DB$24,AG$4-$D27+1),$F27-SUM($Z27:AF27)))))</f>
        <v>0</v>
      </c>
      <c r="AH27" s="191" t="n">
        <f aca="false" t="array" ref="AH27:AH27">IF(AH$4&lt;$D27,0,IF(AH$4&gt;$F$21,0,IF(AH$4=$F$21,$F27-SUM($Z27:AG27),MIN($F27*INDEX($AA$24:$DB$24,AH$4-$D27+1),$F27-SUM($Z27:AG27)))))</f>
        <v>0</v>
      </c>
      <c r="AI27" s="191" t="n">
        <f aca="false" t="array" ref="AI27:AI27">IF(AI$4&lt;$D27,0,IF(AI$4&gt;$F$21,0,IF(AI$4=$F$21,$F27-SUM($Z27:AH27),MIN($F27*INDEX($AA$24:$DB$24,AI$4-$D27+1),$F27-SUM($Z27:AH27)))))</f>
        <v>0</v>
      </c>
      <c r="AJ27" s="191" t="n">
        <f aca="false" t="array" ref="AJ27:AJ27">IF(AJ$4&lt;$D27,0,IF(AJ$4&gt;$F$21,0,IF(AJ$4=$F$21,$F27-SUM($Z27:AI27),MIN($F27*INDEX($AA$24:$DB$24,AJ$4-$D27+1),$F27-SUM($Z27:AI27)))))</f>
        <v>0</v>
      </c>
      <c r="AK27" s="191" t="n">
        <f aca="false" t="array" ref="AK27:AK27">IF(AK$4&lt;$D27,0,IF(AK$4&gt;$F$21,0,IF(AK$4=$F$21,$F27-SUM($Z27:AJ27),MIN($F27*INDEX($AA$24:$DB$24,AK$4-$D27+1),$F27-SUM($Z27:AJ27)))))</f>
        <v>0</v>
      </c>
      <c r="AL27" s="191" t="n">
        <f aca="false" t="array" ref="AL27:AL27">IF(AL$4&lt;$D27,0,IF(AL$4&gt;$F$21,0,IF(AL$4=$F$21,$F27-SUM($Z27:AK27),MIN($F27*INDEX($AA$24:$DB$24,AL$4-$D27+1),$F27-SUM($Z27:AK27)))))</f>
        <v>0</v>
      </c>
      <c r="AM27" s="191" t="n">
        <f aca="false" t="array" ref="AM27:AM27">IF(AM$4&lt;$D27,0,IF(AM$4&gt;$F$21,0,IF(AM$4=$F$21,$F27-SUM($Z27:AL27),MIN($F27*INDEX($AA$24:$DB$24,AM$4-$D27+1),$F27-SUM($Z27:AL27)))))</f>
        <v>0</v>
      </c>
      <c r="AN27" s="191" t="n">
        <f aca="false" t="array" ref="AN27:AN27">IF(AN$4&lt;$D27,0,IF(AN$4&gt;$F$21,0,IF(AN$4=$F$21,$F27-SUM($Z27:AM27),MIN($F27*INDEX($AA$24:$DB$24,AN$4-$D27+1),$F27-SUM($Z27:AM27)))))</f>
        <v>0</v>
      </c>
      <c r="AO27" s="191" t="n">
        <f aca="false" t="array" ref="AO27:AO27">IF(AO$4&lt;$D27,0,IF(AO$4&gt;$F$21,0,IF(AO$4=$F$21,$F27-SUM($Z27:AN27),MIN($F27*INDEX($AA$24:$DB$24,AO$4-$D27+1),$F27-SUM($Z27:AN27)))))</f>
        <v>0</v>
      </c>
      <c r="AP27" s="191" t="n">
        <f aca="false" t="array" ref="AP27:AP27">IF(AP$4&lt;$D27,0,IF(AP$4&gt;$F$21,0,IF(AP$4=$F$21,$F27-SUM($Z27:AO27),MIN($F27*INDEX($AA$24:$DB$24,AP$4-$D27+1),$F27-SUM($Z27:AO27)))))</f>
        <v>0</v>
      </c>
      <c r="AQ27" s="191" t="n">
        <f aca="false" t="array" ref="AQ27:AQ27">IF(AQ$4&lt;$D27,0,IF(AQ$4&gt;$F$21,0,IF(AQ$4=$F$21,$F27-SUM($Z27:AP27),MIN($F27*INDEX($AA$24:$DB$24,AQ$4-$D27+1),$F27-SUM($Z27:AP27)))))</f>
        <v>0</v>
      </c>
      <c r="AR27" s="191" t="n">
        <f aca="false" t="array" ref="AR27:AR27">IF(AR$4&lt;$D27,0,IF(AR$4&gt;$F$21,0,IF(AR$4=$F$21,$F27-SUM($Z27:AQ27),MIN($F27*INDEX($AA$24:$DB$24,AR$4-$D27+1),$F27-SUM($Z27:AQ27)))))</f>
        <v>0</v>
      </c>
      <c r="AS27" s="191" t="n">
        <f aca="false" t="array" ref="AS27:AS27">IF(AS$4&lt;$D27,0,IF(AS$4&gt;$F$21,0,IF(AS$4=$F$21,$F27-SUM($Z27:AR27),MIN($F27*INDEX($AA$24:$DB$24,AS$4-$D27+1),$F27-SUM($Z27:AR27)))))</f>
        <v>0</v>
      </c>
      <c r="AT27" s="191" t="n">
        <f aca="false" t="array" ref="AT27:AT27">IF(AT$4&lt;$D27,0,IF(AT$4&gt;$F$21,0,IF(AT$4=$F$21,$F27-SUM($Z27:AS27),MIN($F27*INDEX($AA$24:$DB$24,AT$4-$D27+1),$F27-SUM($Z27:AS27)))))</f>
        <v>0</v>
      </c>
      <c r="AU27" s="191" t="n">
        <f aca="false" t="array" ref="AU27:AU27">IF(AU$4&lt;$D27,0,IF(AU$4&gt;$F$21,0,IF(AU$4=$F$21,$F27-SUM($Z27:AT27),MIN($F27*INDEX($AA$24:$DB$24,AU$4-$D27+1),$F27-SUM($Z27:AT27)))))</f>
        <v>0</v>
      </c>
      <c r="AV27" s="191" t="n">
        <f aca="false" t="array" ref="AV27:AV27">IF(AV$4&lt;$D27,0,IF(AV$4&gt;$F$21,0,IF(AV$4=$F$21,$F27-SUM($Z27:AU27),MIN($F27*INDEX($AA$24:$DB$24,AV$4-$D27+1),$F27-SUM($Z27:AU27)))))</f>
        <v>0</v>
      </c>
      <c r="AW27" s="191" t="n">
        <f aca="false" t="array" ref="AW27:AW27">IF(AW$4&lt;$D27,0,IF(AW$4&gt;$F$21,0,IF(AW$4=$F$21,$F27-SUM($Z27:AV27),MIN($F27*INDEX($AA$24:$DB$24,AW$4-$D27+1),$F27-SUM($Z27:AV27)))))</f>
        <v>0</v>
      </c>
      <c r="AX27" s="191" t="n">
        <f aca="false" t="array" ref="AX27:AX27">IF(AX$4&lt;$D27,0,IF(AX$4&gt;$F$21,0,IF(AX$4=$F$21,$F27-SUM($Z27:AW27),MIN($F27*INDEX($AA$24:$DB$24,AX$4-$D27+1),$F27-SUM($Z27:AW27)))))</f>
        <v>0</v>
      </c>
      <c r="AY27" s="191" t="n">
        <f aca="false" t="array" ref="AY27:AY27">IF(AY$4&lt;$D27,0,IF(AY$4&gt;$F$21,0,IF(AY$4=$F$21,$F27-SUM($Z27:AX27),MIN($F27*INDEX($AA$24:$DB$24,AY$4-$D27+1),$F27-SUM($Z27:AX27)))))</f>
        <v>0</v>
      </c>
      <c r="AZ27" s="191" t="n">
        <f aca="false" t="array" ref="AZ27:AZ27">IF(AZ$4&lt;$D27,0,IF(AZ$4&gt;$F$21,0,IF(AZ$4=$F$21,$F27-SUM($Z27:AY27),MIN($F27*INDEX($AA$24:$DB$24,AZ$4-$D27+1),$F27-SUM($Z27:AY27)))))</f>
        <v>0</v>
      </c>
      <c r="BA27" s="191" t="n">
        <f aca="false" t="array" ref="BA27:BA27">IF(BA$4&lt;$D27,0,IF(BA$4&gt;$F$21,0,IF(BA$4=$F$21,$F27-SUM($Z27:AZ27),MIN($F27*INDEX($AA$24:$DB$24,BA$4-$D27+1),$F27-SUM($Z27:AZ27)))))</f>
        <v>0</v>
      </c>
      <c r="BB27" s="191" t="n">
        <f aca="false" t="array" ref="BB27:BB27">IF(BB$4&lt;$D27,0,IF(BB$4&gt;$F$21,0,IF(BB$4=$F$21,$F27-SUM($Z27:BA27),MIN($F27*INDEX($AA$24:$DB$24,BB$4-$D27+1),$F27-SUM($Z27:BA27)))))</f>
        <v>0</v>
      </c>
      <c r="BC27" s="191" t="n">
        <f aca="false" t="array" ref="BC27:BC27">IF(BC$4&lt;$D27,0,IF(BC$4&gt;$F$21,0,IF(BC$4=$F$21,$F27-SUM($Z27:BB27),MIN($F27*INDEX($AA$24:$DB$24,BC$4-$D27+1),$F27-SUM($Z27:BB27)))))</f>
        <v>0</v>
      </c>
      <c r="BD27" s="191" t="n">
        <f aca="false" t="array" ref="BD27:BD27">IF(BD$4&lt;$D27,0,IF(BD$4&gt;$F$21,0,IF(BD$4=$F$21,$F27-SUM($Z27:BC27),MIN($F27*INDEX($AA$24:$DB$24,BD$4-$D27+1),$F27-SUM($Z27:BC27)))))</f>
        <v>0</v>
      </c>
      <c r="BE27" s="191" t="n">
        <f aca="false" t="array" ref="BE27:BE27">IF(BE$4&lt;$D27,0,IF(BE$4&gt;$F$21,0,IF(BE$4=$F$21,$F27-SUM($Z27:BD27),MIN($F27*INDEX($AA$24:$DB$24,BE$4-$D27+1),$F27-SUM($Z27:BD27)))))</f>
        <v>0</v>
      </c>
      <c r="BF27" s="191" t="n">
        <f aca="false" t="array" ref="BF27:BF27">IF(BF$4&lt;$D27,0,IF(BF$4&gt;$F$21,0,IF(BF$4=$F$21,$F27-SUM($Z27:BE27),MIN($F27*INDEX($AA$24:$DB$24,BF$4-$D27+1),$F27-SUM($Z27:BE27)))))</f>
        <v>0</v>
      </c>
      <c r="BG27" s="191" t="n">
        <f aca="false" t="array" ref="BG27:BG27">IF(BG$4&lt;$D27,0,IF(BG$4&gt;$F$21,0,IF(BG$4=$F$21,$F27-SUM($Z27:BF27),MIN($F27*INDEX($AA$24:$DB$24,BG$4-$D27+1),$F27-SUM($Z27:BF27)))))</f>
        <v>0</v>
      </c>
      <c r="BH27" s="191" t="n">
        <f aca="false" t="array" ref="BH27:BH27">IF(BH$4&lt;$D27,0,IF(BH$4&gt;$F$21,0,IF(BH$4=$F$21,$F27-SUM($Z27:BG27),MIN($F27*INDEX($AA$24:$DB$24,BH$4-$D27+1),$F27-SUM($Z27:BG27)))))</f>
        <v>0</v>
      </c>
      <c r="BI27" s="191" t="n">
        <f aca="false" t="array" ref="BI27:BI27">IF(BI$4&lt;$D27,0,IF(BI$4&gt;$F$21,0,IF(BI$4=$F$21,$F27-SUM($Z27:BH27),MIN($F27*INDEX($AA$24:$DB$24,BI$4-$D27+1),$F27-SUM($Z27:BH27)))))</f>
        <v>0</v>
      </c>
      <c r="BJ27" s="191" t="n">
        <f aca="false" t="array" ref="BJ27:BJ27">IF(BJ$4&lt;$D27,0,IF(BJ$4&gt;$F$21,0,IF(BJ$4=$F$21,$F27-SUM($Z27:BI27),MIN($F27*INDEX($AA$24:$DB$24,BJ$4-$D27+1),$F27-SUM($Z27:BI27)))))</f>
        <v>0</v>
      </c>
      <c r="BK27" s="191" t="n">
        <f aca="false" t="array" ref="BK27:BK27">IF(BK$4&lt;$D27,0,IF(BK$4&gt;$F$21,0,IF(BK$4=$F$21,$F27-SUM($Z27:BJ27),MIN($F27*INDEX($AA$24:$DB$24,BK$4-$D27+1),$F27-SUM($Z27:BJ27)))))</f>
        <v>0</v>
      </c>
      <c r="BL27" s="191" t="n">
        <f aca="false" t="array" ref="BL27:BL27">IF(BL$4&lt;$D27,0,IF(BL$4&gt;$F$21,0,IF(BL$4=$F$21,$F27-SUM($Z27:BK27),MIN($F27*INDEX($AA$24:$DB$24,BL$4-$D27+1),$F27-SUM($Z27:BK27)))))</f>
        <v>0</v>
      </c>
      <c r="BM27" s="191" t="n">
        <f aca="false" t="array" ref="BM27:BM27">IF(BM$4&lt;$D27,0,IF(BM$4&gt;$F$21,0,IF(BM$4=$F$21,$F27-SUM($Z27:BL27),MIN($F27*INDEX($AA$24:$DB$24,BM$4-$D27+1),$F27-SUM($Z27:BL27)))))</f>
        <v>0</v>
      </c>
      <c r="BN27" s="191" t="n">
        <f aca="false" t="array" ref="BN27:BN27">IF(BN$4&lt;$D27,0,IF(BN$4&gt;$F$21,0,IF(BN$4=$F$21,$F27-SUM($Z27:BM27),MIN($F27*INDEX($AA$24:$DB$24,BN$4-$D27+1),$F27-SUM($Z27:BM27)))))</f>
        <v>0</v>
      </c>
      <c r="BO27" s="191" t="n">
        <f aca="false" t="array" ref="BO27:BO27">IF(BO$4&lt;$D27,0,IF(BO$4&gt;$F$21,0,IF(BO$4=$F$21,$F27-SUM($Z27:BN27),MIN($F27*INDEX($AA$24:$DB$24,BO$4-$D27+1),$F27-SUM($Z27:BN27)))))</f>
        <v>0</v>
      </c>
      <c r="BP27" s="191" t="n">
        <f aca="false" t="array" ref="BP27:BP27">IF(BP$4&lt;$D27,0,IF(BP$4&gt;$F$21,0,IF(BP$4=$F$21,$F27-SUM($Z27:BO27),MIN($F27*INDEX($AA$24:$DB$24,BP$4-$D27+1),$F27-SUM($Z27:BO27)))))</f>
        <v>0</v>
      </c>
      <c r="BQ27" s="191" t="n">
        <f aca="false" t="array" ref="BQ27:BQ27">IF(BQ$4&lt;$D27,0,IF(BQ$4&gt;$F$21,0,IF(BQ$4=$F$21,$F27-SUM($Z27:BP27),MIN($F27*INDEX($AA$24:$DB$24,BQ$4-$D27+1),$F27-SUM($Z27:BP27)))))</f>
        <v>0</v>
      </c>
      <c r="BR27" s="191" t="n">
        <f aca="false" t="array" ref="BR27:BR27">IF(BR$4&lt;$D27,0,IF(BR$4&gt;$F$21,0,IF(BR$4=$F$21,$F27-SUM($Z27:BQ27),MIN($F27*INDEX($AA$24:$DB$24,BR$4-$D27+1),$F27-SUM($Z27:BQ27)))))</f>
        <v>0</v>
      </c>
      <c r="BS27" s="191" t="n">
        <f aca="false" t="array" ref="BS27:BS27">IF(BS$4&lt;$D27,0,IF(BS$4&gt;$F$21,0,IF(BS$4=$F$21,$F27-SUM($Z27:BR27),MIN($F27*INDEX($AA$24:$DB$24,BS$4-$D27+1),$F27-SUM($Z27:BR27)))))</f>
        <v>0</v>
      </c>
      <c r="BT27" s="191" t="n">
        <f aca="false" t="array" ref="BT27:BT27">IF(BT$4&lt;$D27,0,IF(BT$4&gt;$F$21,0,IF(BT$4=$F$21,$F27-SUM($Z27:BS27),MIN($F27*INDEX($AA$24:$DB$24,BT$4-$D27+1),$F27-SUM($Z27:BS27)))))</f>
        <v>0</v>
      </c>
      <c r="BU27" s="191" t="n">
        <f aca="false" t="array" ref="BU27:BU27">IF(BU$4&lt;$D27,0,IF(BU$4&gt;$F$21,0,IF(BU$4=$F$21,$F27-SUM($Z27:BT27),MIN($F27*INDEX($AA$24:$DB$24,BU$4-$D27+1),$F27-SUM($Z27:BT27)))))</f>
        <v>0</v>
      </c>
      <c r="BV27" s="191" t="n">
        <f aca="false" t="array" ref="BV27:BV27">IF(BV$4&lt;$D27,0,IF(BV$4&gt;$F$21,0,IF(BV$4=$F$21,$F27-SUM($Z27:BU27),MIN($F27*INDEX($AA$24:$DB$24,BV$4-$D27+1),$F27-SUM($Z27:BU27)))))</f>
        <v>0</v>
      </c>
      <c r="BW27" s="191" t="n">
        <f aca="false" t="array" ref="BW27:BW27">IF(BW$4&lt;$D27,0,IF(BW$4&gt;$F$21,0,IF(BW$4=$F$21,$F27-SUM($Z27:BV27),MIN($F27*INDEX($AA$24:$DB$24,BW$4-$D27+1),$F27-SUM($Z27:BV27)))))</f>
        <v>0</v>
      </c>
      <c r="BX27" s="191" t="n">
        <f aca="false" t="array" ref="BX27:BX27">IF(BX$4&lt;$D27,0,IF(BX$4&gt;$F$21,0,IF(BX$4=$F$21,$F27-SUM($Z27:BW27),MIN($F27*INDEX($AA$24:$DB$24,BX$4-$D27+1),$F27-SUM($Z27:BW27)))))</f>
        <v>0</v>
      </c>
      <c r="BY27" s="191" t="n">
        <f aca="false" t="array" ref="BY27:BY27">IF(BY$4&lt;$D27,0,IF(BY$4&gt;$F$21,0,IF(BY$4=$F$21,$F27-SUM($Z27:BX27),MIN($F27*INDEX($AA$24:$DB$24,BY$4-$D27+1),$F27-SUM($Z27:BX27)))))</f>
        <v>0</v>
      </c>
      <c r="BZ27" s="191" t="n">
        <f aca="false" t="array" ref="BZ27:BZ27">IF(BZ$4&lt;$D27,0,IF(BZ$4&gt;$F$21,0,IF(BZ$4=$F$21,$F27-SUM($Z27:BY27),MIN($F27*INDEX($AA$24:$DB$24,BZ$4-$D27+1),$F27-SUM($Z27:BY27)))))</f>
        <v>0</v>
      </c>
      <c r="CA27" s="191" t="n">
        <f aca="false" t="array" ref="CA27:CA27">IF(CA$4&lt;$D27,0,IF(CA$4&gt;$F$21,0,IF(CA$4=$F$21,$F27-SUM($Z27:BZ27),MIN($F27*INDEX($AA$24:$DB$24,CA$4-$D27+1),$F27-SUM($Z27:BZ27)))))</f>
        <v>0</v>
      </c>
      <c r="CB27" s="191" t="n">
        <f aca="false" t="array" ref="CB27:CB27">IF(CB$4&lt;$D27,0,IF(CB$4&gt;$F$21,0,IF(CB$4=$F$21,$F27-SUM($Z27:CA27),MIN($F27*INDEX($AA$24:$DB$24,CB$4-$D27+1),$F27-SUM($Z27:CA27)))))</f>
        <v>0</v>
      </c>
      <c r="CC27" s="191" t="n">
        <f aca="false" t="array" ref="CC27:CC27">IF(CC$4&lt;$D27,0,IF(CC$4&gt;$F$21,0,IF(CC$4=$F$21,$F27-SUM($Z27:CB27),MIN($F27*INDEX($AA$24:$DB$24,CC$4-$D27+1),$F27-SUM($Z27:CB27)))))</f>
        <v>0</v>
      </c>
      <c r="CD27" s="191" t="n">
        <f aca="false" t="array" ref="CD27:CD27">IF(CD$4&lt;$D27,0,IF(CD$4&gt;$F$21,0,IF(CD$4=$F$21,$F27-SUM($Z27:CC27),MIN($F27*INDEX($AA$24:$DB$24,CD$4-$D27+1),$F27-SUM($Z27:CC27)))))</f>
        <v>0</v>
      </c>
      <c r="CE27" s="191" t="n">
        <f aca="false" t="array" ref="CE27:CE27">IF(CE$4&lt;$D27,0,IF(CE$4&gt;$F$21,0,IF(CE$4=$F$21,$F27-SUM($Z27:CD27),MIN($F27*INDEX($AA$24:$DB$24,CE$4-$D27+1),$F27-SUM($Z27:CD27)))))</f>
        <v>0</v>
      </c>
      <c r="CF27" s="191" t="n">
        <f aca="false" t="array" ref="CF27:CF27">IF(CF$4&lt;$D27,0,IF(CF$4&gt;$F$21,0,IF(CF$4=$F$21,$F27-SUM($Z27:CE27),MIN($F27*INDEX($AA$24:$DB$24,CF$4-$D27+1),$F27-SUM($Z27:CE27)))))</f>
        <v>0</v>
      </c>
      <c r="CG27" s="191" t="n">
        <f aca="false" t="array" ref="CG27:CG27">IF(CG$4&lt;$D27,0,IF(CG$4&gt;$F$21,0,IF(CG$4=$F$21,$F27-SUM($Z27:CF27),MIN($F27*INDEX($AA$24:$DB$24,CG$4-$D27+1),$F27-SUM($Z27:CF27)))))</f>
        <v>0</v>
      </c>
      <c r="CH27" s="191" t="n">
        <f aca="false" t="array" ref="CH27:CH27">IF(CH$4&lt;$D27,0,IF(CH$4&gt;$F$21,0,IF(CH$4=$F$21,$F27-SUM($Z27:CG27),MIN($F27*INDEX($AA$24:$DB$24,CH$4-$D27+1),$F27-SUM($Z27:CG27)))))</f>
        <v>0</v>
      </c>
      <c r="CI27" s="191" t="n">
        <f aca="false" t="array" ref="CI27:CI27">IF(CI$4&lt;$D27,0,IF(CI$4&gt;$F$21,0,IF(CI$4=$F$21,$F27-SUM($Z27:CH27),MIN($F27*INDEX($AA$24:$DB$24,CI$4-$D27+1),$F27-SUM($Z27:CH27)))))</f>
        <v>0</v>
      </c>
      <c r="CJ27" s="191" t="n">
        <f aca="false" t="array" ref="CJ27:CJ27">IF(CJ$4&lt;$D27,0,IF(CJ$4&gt;$F$21,0,IF(CJ$4=$F$21,$F27-SUM($Z27:CI27),MIN($F27*INDEX($AA$24:$DB$24,CJ$4-$D27+1),$F27-SUM($Z27:CI27)))))</f>
        <v>0</v>
      </c>
      <c r="CK27" s="191" t="n">
        <f aca="false" t="array" ref="CK27:CK27">IF(CK$4&lt;$D27,0,IF(CK$4&gt;$F$21,0,IF(CK$4=$F$21,$F27-SUM($Z27:CJ27),MIN($F27*INDEX($AA$24:$DB$24,CK$4-$D27+1),$F27-SUM($Z27:CJ27)))))</f>
        <v>0</v>
      </c>
      <c r="CL27" s="191" t="n">
        <f aca="false" t="array" ref="CL27:CL27">IF(CL$4&lt;$D27,0,IF(CL$4&gt;$F$21,0,IF(CL$4=$F$21,$F27-SUM($Z27:CK27),MIN($F27*INDEX($AA$24:$DB$24,CL$4-$D27+1),$F27-SUM($Z27:CK27)))))</f>
        <v>0</v>
      </c>
      <c r="CM27" s="191" t="n">
        <f aca="false" t="array" ref="CM27:CM27">IF(CM$4&lt;$D27,0,IF(CM$4&gt;$F$21,0,IF(CM$4=$F$21,$F27-SUM($Z27:CL27),MIN($F27*INDEX($AA$24:$DB$24,CM$4-$D27+1),$F27-SUM($Z27:CL27)))))</f>
        <v>0</v>
      </c>
      <c r="CN27" s="191" t="n">
        <f aca="false" t="array" ref="CN27:CN27">IF(CN$4&lt;$D27,0,IF(CN$4&gt;$F$21,0,IF(CN$4=$F$21,$F27-SUM($Z27:CM27),MIN($F27*INDEX($AA$24:$DB$24,CN$4-$D27+1),$F27-SUM($Z27:CM27)))))</f>
        <v>0</v>
      </c>
      <c r="CO27" s="191" t="n">
        <f aca="false" t="array" ref="CO27:CO27">IF(CO$4&lt;$D27,0,IF(CO$4&gt;$F$21,0,IF(CO$4=$F$21,$F27-SUM($Z27:CN27),MIN($F27*INDEX($AA$24:$DB$24,CO$4-$D27+1),$F27-SUM($Z27:CN27)))))</f>
        <v>0</v>
      </c>
      <c r="CP27" s="191" t="n">
        <f aca="false" t="array" ref="CP27:CP27">IF(CP$4&lt;$D27,0,IF(CP$4&gt;$F$21,0,IF(CP$4=$F$21,$F27-SUM($Z27:CO27),MIN($F27*INDEX($AA$24:$DB$24,CP$4-$D27+1),$F27-SUM($Z27:CO27)))))</f>
        <v>0</v>
      </c>
      <c r="CQ27" s="191" t="n">
        <f aca="false" t="array" ref="CQ27:CQ27">IF(CQ$4&lt;$D27,0,IF(CQ$4&gt;$F$21,0,IF(CQ$4=$F$21,$F27-SUM($Z27:CP27),MIN($F27*INDEX($AA$24:$DB$24,CQ$4-$D27+1),$F27-SUM($Z27:CP27)))))</f>
        <v>0</v>
      </c>
      <c r="CR27" s="191" t="n">
        <f aca="false" t="array" ref="CR27:CR27">IF(CR$4&lt;$D27,0,IF(CR$4&gt;$F$21,0,IF(CR$4=$F$21,$F27-SUM($Z27:CQ27),MIN($F27*INDEX($AA$24:$DB$24,CR$4-$D27+1),$F27-SUM($Z27:CQ27)))))</f>
        <v>0</v>
      </c>
      <c r="CS27" s="191" t="n">
        <f aca="false" t="array" ref="CS27:CS27">IF(CS$4&lt;$D27,0,IF(CS$4&gt;$F$21,0,IF(CS$4=$F$21,$F27-SUM($Z27:CR27),MIN($F27*INDEX($AA$24:$DB$24,CS$4-$D27+1),$F27-SUM($Z27:CR27)))))</f>
        <v>0</v>
      </c>
      <c r="CT27" s="191" t="n">
        <f aca="false" t="array" ref="CT27:CT27">IF(CT$4&lt;$D27,0,IF(CT$4&gt;$F$21,0,IF(CT$4=$F$21,$F27-SUM($Z27:CS27),MIN($F27*INDEX($AA$24:$DB$24,CT$4-$D27+1),$F27-SUM($Z27:CS27)))))</f>
        <v>0</v>
      </c>
      <c r="CU27" s="191" t="n">
        <f aca="false" t="array" ref="CU27:CU27">IF(CU$4&lt;$D27,0,IF(CU$4&gt;$F$21,0,IF(CU$4=$F$21,$F27-SUM($Z27:CT27),MIN($F27*INDEX($AA$24:$DB$24,CU$4-$D27+1),$F27-SUM($Z27:CT27)))))</f>
        <v>0</v>
      </c>
      <c r="CV27" s="191" t="n">
        <f aca="false" t="array" ref="CV27:CV27">IF(CV$4&lt;$D27,0,IF(CV$4&gt;$F$21,0,IF(CV$4=$F$21,$F27-SUM($Z27:CU27),MIN($F27*INDEX($AA$24:$DB$24,CV$4-$D27+1),$F27-SUM($Z27:CU27)))))</f>
        <v>0</v>
      </c>
      <c r="CW27" s="191" t="n">
        <f aca="false" t="array" ref="CW27:CW27">IF(CW$4&lt;$D27,0,IF(CW$4&gt;$F$21,0,IF(CW$4=$F$21,$F27-SUM($Z27:CV27),MIN($F27*INDEX($AA$24:$DB$24,CW$4-$D27+1),$F27-SUM($Z27:CV27)))))</f>
        <v>0</v>
      </c>
      <c r="CX27" s="191" t="n">
        <f aca="false" t="array" ref="CX27:CX27">IF(CX$4&lt;$D27,0,IF(CX$4&gt;$F$21,0,IF(CX$4=$F$21,$F27-SUM($Z27:CW27),MIN($F27*INDEX($AA$24:$DB$24,CX$4-$D27+1),$F27-SUM($Z27:CW27)))))</f>
        <v>0</v>
      </c>
      <c r="CY27" s="191" t="n">
        <f aca="false" t="array" ref="CY27:CY27">IF(CY$4&lt;$D27,0,IF(CY$4&gt;$F$21,0,IF(CY$4=$F$21,$F27-SUM($Z27:CX27),MIN($F27*INDEX($AA$24:$DB$24,CY$4-$D27+1),$F27-SUM($Z27:CX27)))))</f>
        <v>0</v>
      </c>
      <c r="CZ27" s="191" t="n">
        <f aca="false" t="array" ref="CZ27:CZ27">IF(CZ$4&lt;$D27,0,IF(CZ$4&gt;$F$21,0,IF(CZ$4=$F$21,$F27-SUM($Z27:CY27),MIN($F27*INDEX($AA$24:$DB$24,CZ$4-$D27+1),$F27-SUM($Z27:CY27)))))</f>
        <v>0</v>
      </c>
      <c r="DA27" s="191" t="n">
        <f aca="false" t="array" ref="DA27:DA27">IF(DA$4&lt;$D27,0,IF(DA$4&gt;$F$21,0,IF(DA$4=$F$21,$F27-SUM($Z27:CZ27),MIN($F27*INDEX($AA$24:$DB$24,DA$4-$D27+1),$F27-SUM($Z27:CZ27)))))</f>
        <v>0</v>
      </c>
      <c r="DB27" s="191" t="n">
        <f aca="false" t="array" ref="DB27:DB27">IF(DB$4&lt;$D27,0,IF(DB$4&gt;$F$21,0,IF(DB$4=$F$21,$F27-SUM($Z27:DA27),MIN($F27*INDEX($AA$24:$DB$24,DB$4-$D27+1),$F27-SUM($Z27:DA27)))))</f>
        <v>0</v>
      </c>
    </row>
    <row r="28" customFormat="false" ht="14.25" hidden="false" customHeight="false" outlineLevel="3" collapsed="false">
      <c r="D28" s="3" t="n">
        <v>3</v>
      </c>
      <c r="E28" s="3" t="str">
        <v>Total Capex Year 3</v>
      </c>
      <c r="F28" s="187" t="n">
        <v>0</v>
      </c>
      <c r="G28" s="187" t="n">
        <f aca="false">SUM(AA28:DB28)-F28</f>
        <v>0</v>
      </c>
      <c r="AA28" s="191" t="n">
        <f aca="false" t="array" ref="AA28:AA28">IF(AA$4&lt;$D28,0,IF(AA$4&gt;$F$21,0,IF(AA$4=$F$21,$F28-SUM($Z28:Z28),MIN($F28*INDEX($AA$24:$DB$24,AA$4-$D28+1),$F28-SUM($Z28:Z28)))))</f>
        <v>0</v>
      </c>
      <c r="AB28" s="191" t="n">
        <f aca="false" t="array" ref="AB28:AB28">IF(AB$4&lt;$D28,0,IF(AB$4&gt;$F$21,0,IF(AB$4=$F$21,$F28-SUM($Z28:AA28),MIN($F28*INDEX($AA$24:$DB$24,AB$4-$D28+1),$F28-SUM($Z28:AA28)))))</f>
        <v>0</v>
      </c>
      <c r="AC28" s="191" t="n">
        <f aca="false" t="array" ref="AC28:AC28">IF(AC$4&lt;$D28,0,IF(AC$4&gt;$F$21,0,IF(AC$4=$F$21,$F28-SUM($Z28:AB28),MIN($F28*INDEX($AA$24:$DB$24,AC$4-$D28+1),$F28-SUM($Z28:AB28)))))</f>
        <v>0</v>
      </c>
      <c r="AD28" s="191" t="n">
        <f aca="false" t="array" ref="AD28:AD28">IF(AD$4&lt;$D28,0,IF(AD$4&gt;$F$21,0,IF(AD$4=$F$21,$F28-SUM($Z28:AC28),MIN($F28*INDEX($AA$24:$DB$24,AD$4-$D28+1),$F28-SUM($Z28:AC28)))))</f>
        <v>0</v>
      </c>
      <c r="AE28" s="191" t="n">
        <f aca="false" t="array" ref="AE28:AE28">IF(AE$4&lt;$D28,0,IF(AE$4&gt;$F$21,0,IF(AE$4=$F$21,$F28-SUM($Z28:AD28),MIN($F28*INDEX($AA$24:$DB$24,AE$4-$D28+1),$F28-SUM($Z28:AD28)))))</f>
        <v>0</v>
      </c>
      <c r="AF28" s="191" t="n">
        <f aca="false" t="array" ref="AF28:AF28">IF(AF$4&lt;$D28,0,IF(AF$4&gt;$F$21,0,IF(AF$4=$F$21,$F28-SUM($Z28:AE28),MIN($F28*INDEX($AA$24:$DB$24,AF$4-$D28+1),$F28-SUM($Z28:AE28)))))</f>
        <v>0</v>
      </c>
      <c r="AG28" s="191" t="n">
        <f aca="false" t="array" ref="AG28:AG28">IF(AG$4&lt;$D28,0,IF(AG$4&gt;$F$21,0,IF(AG$4=$F$21,$F28-SUM($Z28:AF28),MIN($F28*INDEX($AA$24:$DB$24,AG$4-$D28+1),$F28-SUM($Z28:AF28)))))</f>
        <v>0</v>
      </c>
      <c r="AH28" s="191" t="n">
        <f aca="false" t="array" ref="AH28:AH28">IF(AH$4&lt;$D28,0,IF(AH$4&gt;$F$21,0,IF(AH$4=$F$21,$F28-SUM($Z28:AG28),MIN($F28*INDEX($AA$24:$DB$24,AH$4-$D28+1),$F28-SUM($Z28:AG28)))))</f>
        <v>0</v>
      </c>
      <c r="AI28" s="191" t="n">
        <f aca="false" t="array" ref="AI28:AI28">IF(AI$4&lt;$D28,0,IF(AI$4&gt;$F$21,0,IF(AI$4=$F$21,$F28-SUM($Z28:AH28),MIN($F28*INDEX($AA$24:$DB$24,AI$4-$D28+1),$F28-SUM($Z28:AH28)))))</f>
        <v>0</v>
      </c>
      <c r="AJ28" s="191" t="n">
        <f aca="false" t="array" ref="AJ28:AJ28">IF(AJ$4&lt;$D28,0,IF(AJ$4&gt;$F$21,0,IF(AJ$4=$F$21,$F28-SUM($Z28:AI28),MIN($F28*INDEX($AA$24:$DB$24,AJ$4-$D28+1),$F28-SUM($Z28:AI28)))))</f>
        <v>0</v>
      </c>
      <c r="AK28" s="191" t="n">
        <f aca="false" t="array" ref="AK28:AK28">IF(AK$4&lt;$D28,0,IF(AK$4&gt;$F$21,0,IF(AK$4=$F$21,$F28-SUM($Z28:AJ28),MIN($F28*INDEX($AA$24:$DB$24,AK$4-$D28+1),$F28-SUM($Z28:AJ28)))))</f>
        <v>0</v>
      </c>
      <c r="AL28" s="191" t="n">
        <f aca="false" t="array" ref="AL28:AL28">IF(AL$4&lt;$D28,0,IF(AL$4&gt;$F$21,0,IF(AL$4=$F$21,$F28-SUM($Z28:AK28),MIN($F28*INDEX($AA$24:$DB$24,AL$4-$D28+1),$F28-SUM($Z28:AK28)))))</f>
        <v>0</v>
      </c>
      <c r="AM28" s="191" t="n">
        <f aca="false" t="array" ref="AM28:AM28">IF(AM$4&lt;$D28,0,IF(AM$4&gt;$F$21,0,IF(AM$4=$F$21,$F28-SUM($Z28:AL28),MIN($F28*INDEX($AA$24:$DB$24,AM$4-$D28+1),$F28-SUM($Z28:AL28)))))</f>
        <v>0</v>
      </c>
      <c r="AN28" s="191" t="n">
        <f aca="false" t="array" ref="AN28:AN28">IF(AN$4&lt;$D28,0,IF(AN$4&gt;$F$21,0,IF(AN$4=$F$21,$F28-SUM($Z28:AM28),MIN($F28*INDEX($AA$24:$DB$24,AN$4-$D28+1),$F28-SUM($Z28:AM28)))))</f>
        <v>0</v>
      </c>
      <c r="AO28" s="191" t="n">
        <f aca="false" t="array" ref="AO28:AO28">IF(AO$4&lt;$D28,0,IF(AO$4&gt;$F$21,0,IF(AO$4=$F$21,$F28-SUM($Z28:AN28),MIN($F28*INDEX($AA$24:$DB$24,AO$4-$D28+1),$F28-SUM($Z28:AN28)))))</f>
        <v>0</v>
      </c>
      <c r="AP28" s="191" t="n">
        <f aca="false" t="array" ref="AP28:AP28">IF(AP$4&lt;$D28,0,IF(AP$4&gt;$F$21,0,IF(AP$4=$F$21,$F28-SUM($Z28:AO28),MIN($F28*INDEX($AA$24:$DB$24,AP$4-$D28+1),$F28-SUM($Z28:AO28)))))</f>
        <v>0</v>
      </c>
      <c r="AQ28" s="191" t="n">
        <f aca="false" t="array" ref="AQ28:AQ28">IF(AQ$4&lt;$D28,0,IF(AQ$4&gt;$F$21,0,IF(AQ$4=$F$21,$F28-SUM($Z28:AP28),MIN($F28*INDEX($AA$24:$DB$24,AQ$4-$D28+1),$F28-SUM($Z28:AP28)))))</f>
        <v>0</v>
      </c>
      <c r="AR28" s="191" t="n">
        <f aca="false" t="array" ref="AR28:AR28">IF(AR$4&lt;$D28,0,IF(AR$4&gt;$F$21,0,IF(AR$4=$F$21,$F28-SUM($Z28:AQ28),MIN($F28*INDEX($AA$24:$DB$24,AR$4-$D28+1),$F28-SUM($Z28:AQ28)))))</f>
        <v>0</v>
      </c>
      <c r="AS28" s="191" t="n">
        <f aca="false" t="array" ref="AS28:AS28">IF(AS$4&lt;$D28,0,IF(AS$4&gt;$F$21,0,IF(AS$4=$F$21,$F28-SUM($Z28:AR28),MIN($F28*INDEX($AA$24:$DB$24,AS$4-$D28+1),$F28-SUM($Z28:AR28)))))</f>
        <v>0</v>
      </c>
      <c r="AT28" s="191" t="n">
        <f aca="false" t="array" ref="AT28:AT28">IF(AT$4&lt;$D28,0,IF(AT$4&gt;$F$21,0,IF(AT$4=$F$21,$F28-SUM($Z28:AS28),MIN($F28*INDEX($AA$24:$DB$24,AT$4-$D28+1),$F28-SUM($Z28:AS28)))))</f>
        <v>0</v>
      </c>
      <c r="AU28" s="191" t="n">
        <f aca="false" t="array" ref="AU28:AU28">IF(AU$4&lt;$D28,0,IF(AU$4&gt;$F$21,0,IF(AU$4=$F$21,$F28-SUM($Z28:AT28),MIN($F28*INDEX($AA$24:$DB$24,AU$4-$D28+1),$F28-SUM($Z28:AT28)))))</f>
        <v>0</v>
      </c>
      <c r="AV28" s="191" t="n">
        <f aca="false" t="array" ref="AV28:AV28">IF(AV$4&lt;$D28,0,IF(AV$4&gt;$F$21,0,IF(AV$4=$F$21,$F28-SUM($Z28:AU28),MIN($F28*INDEX($AA$24:$DB$24,AV$4-$D28+1),$F28-SUM($Z28:AU28)))))</f>
        <v>0</v>
      </c>
      <c r="AW28" s="191" t="n">
        <f aca="false" t="array" ref="AW28:AW28">IF(AW$4&lt;$D28,0,IF(AW$4&gt;$F$21,0,IF(AW$4=$F$21,$F28-SUM($Z28:AV28),MIN($F28*INDEX($AA$24:$DB$24,AW$4-$D28+1),$F28-SUM($Z28:AV28)))))</f>
        <v>0</v>
      </c>
      <c r="AX28" s="191" t="n">
        <f aca="false" t="array" ref="AX28:AX28">IF(AX$4&lt;$D28,0,IF(AX$4&gt;$F$21,0,IF(AX$4=$F$21,$F28-SUM($Z28:AW28),MIN($F28*INDEX($AA$24:$DB$24,AX$4-$D28+1),$F28-SUM($Z28:AW28)))))</f>
        <v>0</v>
      </c>
      <c r="AY28" s="191" t="n">
        <f aca="false" t="array" ref="AY28:AY28">IF(AY$4&lt;$D28,0,IF(AY$4&gt;$F$21,0,IF(AY$4=$F$21,$F28-SUM($Z28:AX28),MIN($F28*INDEX($AA$24:$DB$24,AY$4-$D28+1),$F28-SUM($Z28:AX28)))))</f>
        <v>0</v>
      </c>
      <c r="AZ28" s="191" t="n">
        <f aca="false" t="array" ref="AZ28:AZ28">IF(AZ$4&lt;$D28,0,IF(AZ$4&gt;$F$21,0,IF(AZ$4=$F$21,$F28-SUM($Z28:AY28),MIN($F28*INDEX($AA$24:$DB$24,AZ$4-$D28+1),$F28-SUM($Z28:AY28)))))</f>
        <v>0</v>
      </c>
      <c r="BA28" s="191" t="n">
        <f aca="false" t="array" ref="BA28:BA28">IF(BA$4&lt;$D28,0,IF(BA$4&gt;$F$21,0,IF(BA$4=$F$21,$F28-SUM($Z28:AZ28),MIN($F28*INDEX($AA$24:$DB$24,BA$4-$D28+1),$F28-SUM($Z28:AZ28)))))</f>
        <v>0</v>
      </c>
      <c r="BB28" s="191" t="n">
        <f aca="false" t="array" ref="BB28:BB28">IF(BB$4&lt;$D28,0,IF(BB$4&gt;$F$21,0,IF(BB$4=$F$21,$F28-SUM($Z28:BA28),MIN($F28*INDEX($AA$24:$DB$24,BB$4-$D28+1),$F28-SUM($Z28:BA28)))))</f>
        <v>0</v>
      </c>
      <c r="BC28" s="191" t="n">
        <f aca="false" t="array" ref="BC28:BC28">IF(BC$4&lt;$D28,0,IF(BC$4&gt;$F$21,0,IF(BC$4=$F$21,$F28-SUM($Z28:BB28),MIN($F28*INDEX($AA$24:$DB$24,BC$4-$D28+1),$F28-SUM($Z28:BB28)))))</f>
        <v>0</v>
      </c>
      <c r="BD28" s="191" t="n">
        <f aca="false" t="array" ref="BD28:BD28">IF(BD$4&lt;$D28,0,IF(BD$4&gt;$F$21,0,IF(BD$4=$F$21,$F28-SUM($Z28:BC28),MIN($F28*INDEX($AA$24:$DB$24,BD$4-$D28+1),$F28-SUM($Z28:BC28)))))</f>
        <v>0</v>
      </c>
      <c r="BE28" s="191" t="n">
        <f aca="false" t="array" ref="BE28:BE28">IF(BE$4&lt;$D28,0,IF(BE$4&gt;$F$21,0,IF(BE$4=$F$21,$F28-SUM($Z28:BD28),MIN($F28*INDEX($AA$24:$DB$24,BE$4-$D28+1),$F28-SUM($Z28:BD28)))))</f>
        <v>0</v>
      </c>
      <c r="BF28" s="191" t="n">
        <f aca="false" t="array" ref="BF28:BF28">IF(BF$4&lt;$D28,0,IF(BF$4&gt;$F$21,0,IF(BF$4=$F$21,$F28-SUM($Z28:BE28),MIN($F28*INDEX($AA$24:$DB$24,BF$4-$D28+1),$F28-SUM($Z28:BE28)))))</f>
        <v>0</v>
      </c>
      <c r="BG28" s="191" t="n">
        <f aca="false" t="array" ref="BG28:BG28">IF(BG$4&lt;$D28,0,IF(BG$4&gt;$F$21,0,IF(BG$4=$F$21,$F28-SUM($Z28:BF28),MIN($F28*INDEX($AA$24:$DB$24,BG$4-$D28+1),$F28-SUM($Z28:BF28)))))</f>
        <v>0</v>
      </c>
      <c r="BH28" s="191" t="n">
        <f aca="false" t="array" ref="BH28:BH28">IF(BH$4&lt;$D28,0,IF(BH$4&gt;$F$21,0,IF(BH$4=$F$21,$F28-SUM($Z28:BG28),MIN($F28*INDEX($AA$24:$DB$24,BH$4-$D28+1),$F28-SUM($Z28:BG28)))))</f>
        <v>0</v>
      </c>
      <c r="BI28" s="191" t="n">
        <f aca="false" t="array" ref="BI28:BI28">IF(BI$4&lt;$D28,0,IF(BI$4&gt;$F$21,0,IF(BI$4=$F$21,$F28-SUM($Z28:BH28),MIN($F28*INDEX($AA$24:$DB$24,BI$4-$D28+1),$F28-SUM($Z28:BH28)))))</f>
        <v>0</v>
      </c>
      <c r="BJ28" s="191" t="n">
        <f aca="false" t="array" ref="BJ28:BJ28">IF(BJ$4&lt;$D28,0,IF(BJ$4&gt;$F$21,0,IF(BJ$4=$F$21,$F28-SUM($Z28:BI28),MIN($F28*INDEX($AA$24:$DB$24,BJ$4-$D28+1),$F28-SUM($Z28:BI28)))))</f>
        <v>0</v>
      </c>
      <c r="BK28" s="191" t="n">
        <f aca="false" t="array" ref="BK28:BK28">IF(BK$4&lt;$D28,0,IF(BK$4&gt;$F$21,0,IF(BK$4=$F$21,$F28-SUM($Z28:BJ28),MIN($F28*INDEX($AA$24:$DB$24,BK$4-$D28+1),$F28-SUM($Z28:BJ28)))))</f>
        <v>0</v>
      </c>
      <c r="BL28" s="191" t="n">
        <f aca="false" t="array" ref="BL28:BL28">IF(BL$4&lt;$D28,0,IF(BL$4&gt;$F$21,0,IF(BL$4=$F$21,$F28-SUM($Z28:BK28),MIN($F28*INDEX($AA$24:$DB$24,BL$4-$D28+1),$F28-SUM($Z28:BK28)))))</f>
        <v>0</v>
      </c>
      <c r="BM28" s="191" t="n">
        <f aca="false" t="array" ref="BM28:BM28">IF(BM$4&lt;$D28,0,IF(BM$4&gt;$F$21,0,IF(BM$4=$F$21,$F28-SUM($Z28:BL28),MIN($F28*INDEX($AA$24:$DB$24,BM$4-$D28+1),$F28-SUM($Z28:BL28)))))</f>
        <v>0</v>
      </c>
      <c r="BN28" s="191" t="n">
        <f aca="false" t="array" ref="BN28:BN28">IF(BN$4&lt;$D28,0,IF(BN$4&gt;$F$21,0,IF(BN$4=$F$21,$F28-SUM($Z28:BM28),MIN($F28*INDEX($AA$24:$DB$24,BN$4-$D28+1),$F28-SUM($Z28:BM28)))))</f>
        <v>0</v>
      </c>
      <c r="BO28" s="191" t="n">
        <f aca="false" t="array" ref="BO28:BO28">IF(BO$4&lt;$D28,0,IF(BO$4&gt;$F$21,0,IF(BO$4=$F$21,$F28-SUM($Z28:BN28),MIN($F28*INDEX($AA$24:$DB$24,BO$4-$D28+1),$F28-SUM($Z28:BN28)))))</f>
        <v>0</v>
      </c>
      <c r="BP28" s="191" t="n">
        <f aca="false" t="array" ref="BP28:BP28">IF(BP$4&lt;$D28,0,IF(BP$4&gt;$F$21,0,IF(BP$4=$F$21,$F28-SUM($Z28:BO28),MIN($F28*INDEX($AA$24:$DB$24,BP$4-$D28+1),$F28-SUM($Z28:BO28)))))</f>
        <v>0</v>
      </c>
      <c r="BQ28" s="191" t="n">
        <f aca="false" t="array" ref="BQ28:BQ28">IF(BQ$4&lt;$D28,0,IF(BQ$4&gt;$F$21,0,IF(BQ$4=$F$21,$F28-SUM($Z28:BP28),MIN($F28*INDEX($AA$24:$DB$24,BQ$4-$D28+1),$F28-SUM($Z28:BP28)))))</f>
        <v>0</v>
      </c>
      <c r="BR28" s="191" t="n">
        <f aca="false" t="array" ref="BR28:BR28">IF(BR$4&lt;$D28,0,IF(BR$4&gt;$F$21,0,IF(BR$4=$F$21,$F28-SUM($Z28:BQ28),MIN($F28*INDEX($AA$24:$DB$24,BR$4-$D28+1),$F28-SUM($Z28:BQ28)))))</f>
        <v>0</v>
      </c>
      <c r="BS28" s="191" t="n">
        <f aca="false" t="array" ref="BS28:BS28">IF(BS$4&lt;$D28,0,IF(BS$4&gt;$F$21,0,IF(BS$4=$F$21,$F28-SUM($Z28:BR28),MIN($F28*INDEX($AA$24:$DB$24,BS$4-$D28+1),$F28-SUM($Z28:BR28)))))</f>
        <v>0</v>
      </c>
      <c r="BT28" s="191" t="n">
        <f aca="false" t="array" ref="BT28:BT28">IF(BT$4&lt;$D28,0,IF(BT$4&gt;$F$21,0,IF(BT$4=$F$21,$F28-SUM($Z28:BS28),MIN($F28*INDEX($AA$24:$DB$24,BT$4-$D28+1),$F28-SUM($Z28:BS28)))))</f>
        <v>0</v>
      </c>
      <c r="BU28" s="191" t="n">
        <f aca="false" t="array" ref="BU28:BU28">IF(BU$4&lt;$D28,0,IF(BU$4&gt;$F$21,0,IF(BU$4=$F$21,$F28-SUM($Z28:BT28),MIN($F28*INDEX($AA$24:$DB$24,BU$4-$D28+1),$F28-SUM($Z28:BT28)))))</f>
        <v>0</v>
      </c>
      <c r="BV28" s="191" t="n">
        <f aca="false" t="array" ref="BV28:BV28">IF(BV$4&lt;$D28,0,IF(BV$4&gt;$F$21,0,IF(BV$4=$F$21,$F28-SUM($Z28:BU28),MIN($F28*INDEX($AA$24:$DB$24,BV$4-$D28+1),$F28-SUM($Z28:BU28)))))</f>
        <v>0</v>
      </c>
      <c r="BW28" s="191" t="n">
        <f aca="false" t="array" ref="BW28:BW28">IF(BW$4&lt;$D28,0,IF(BW$4&gt;$F$21,0,IF(BW$4=$F$21,$F28-SUM($Z28:BV28),MIN($F28*INDEX($AA$24:$DB$24,BW$4-$D28+1),$F28-SUM($Z28:BV28)))))</f>
        <v>0</v>
      </c>
      <c r="BX28" s="191" t="n">
        <f aca="false" t="array" ref="BX28:BX28">IF(BX$4&lt;$D28,0,IF(BX$4&gt;$F$21,0,IF(BX$4=$F$21,$F28-SUM($Z28:BW28),MIN($F28*INDEX($AA$24:$DB$24,BX$4-$D28+1),$F28-SUM($Z28:BW28)))))</f>
        <v>0</v>
      </c>
      <c r="BY28" s="191" t="n">
        <f aca="false" t="array" ref="BY28:BY28">IF(BY$4&lt;$D28,0,IF(BY$4&gt;$F$21,0,IF(BY$4=$F$21,$F28-SUM($Z28:BX28),MIN($F28*INDEX($AA$24:$DB$24,BY$4-$D28+1),$F28-SUM($Z28:BX28)))))</f>
        <v>0</v>
      </c>
      <c r="BZ28" s="191" t="n">
        <f aca="false" t="array" ref="BZ28:BZ28">IF(BZ$4&lt;$D28,0,IF(BZ$4&gt;$F$21,0,IF(BZ$4=$F$21,$F28-SUM($Z28:BY28),MIN($F28*INDEX($AA$24:$DB$24,BZ$4-$D28+1),$F28-SUM($Z28:BY28)))))</f>
        <v>0</v>
      </c>
      <c r="CA28" s="191" t="n">
        <f aca="false" t="array" ref="CA28:CA28">IF(CA$4&lt;$D28,0,IF(CA$4&gt;$F$21,0,IF(CA$4=$F$21,$F28-SUM($Z28:BZ28),MIN($F28*INDEX($AA$24:$DB$24,CA$4-$D28+1),$F28-SUM($Z28:BZ28)))))</f>
        <v>0</v>
      </c>
      <c r="CB28" s="191" t="n">
        <f aca="false" t="array" ref="CB28:CB28">IF(CB$4&lt;$D28,0,IF(CB$4&gt;$F$21,0,IF(CB$4=$F$21,$F28-SUM($Z28:CA28),MIN($F28*INDEX($AA$24:$DB$24,CB$4-$D28+1),$F28-SUM($Z28:CA28)))))</f>
        <v>0</v>
      </c>
      <c r="CC28" s="191" t="n">
        <f aca="false" t="array" ref="CC28:CC28">IF(CC$4&lt;$D28,0,IF(CC$4&gt;$F$21,0,IF(CC$4=$F$21,$F28-SUM($Z28:CB28),MIN($F28*INDEX($AA$24:$DB$24,CC$4-$D28+1),$F28-SUM($Z28:CB28)))))</f>
        <v>0</v>
      </c>
      <c r="CD28" s="191" t="n">
        <f aca="false" t="array" ref="CD28:CD28">IF(CD$4&lt;$D28,0,IF(CD$4&gt;$F$21,0,IF(CD$4=$F$21,$F28-SUM($Z28:CC28),MIN($F28*INDEX($AA$24:$DB$24,CD$4-$D28+1),$F28-SUM($Z28:CC28)))))</f>
        <v>0</v>
      </c>
      <c r="CE28" s="191" t="n">
        <f aca="false" t="array" ref="CE28:CE28">IF(CE$4&lt;$D28,0,IF(CE$4&gt;$F$21,0,IF(CE$4=$F$21,$F28-SUM($Z28:CD28),MIN($F28*INDEX($AA$24:$DB$24,CE$4-$D28+1),$F28-SUM($Z28:CD28)))))</f>
        <v>0</v>
      </c>
      <c r="CF28" s="191" t="n">
        <f aca="false" t="array" ref="CF28:CF28">IF(CF$4&lt;$D28,0,IF(CF$4&gt;$F$21,0,IF(CF$4=$F$21,$F28-SUM($Z28:CE28),MIN($F28*INDEX($AA$24:$DB$24,CF$4-$D28+1),$F28-SUM($Z28:CE28)))))</f>
        <v>0</v>
      </c>
      <c r="CG28" s="191" t="n">
        <f aca="false" t="array" ref="CG28:CG28">IF(CG$4&lt;$D28,0,IF(CG$4&gt;$F$21,0,IF(CG$4=$F$21,$F28-SUM($Z28:CF28),MIN($F28*INDEX($AA$24:$DB$24,CG$4-$D28+1),$F28-SUM($Z28:CF28)))))</f>
        <v>0</v>
      </c>
      <c r="CH28" s="191" t="n">
        <f aca="false" t="array" ref="CH28:CH28">IF(CH$4&lt;$D28,0,IF(CH$4&gt;$F$21,0,IF(CH$4=$F$21,$F28-SUM($Z28:CG28),MIN($F28*INDEX($AA$24:$DB$24,CH$4-$D28+1),$F28-SUM($Z28:CG28)))))</f>
        <v>0</v>
      </c>
      <c r="CI28" s="191" t="n">
        <f aca="false" t="array" ref="CI28:CI28">IF(CI$4&lt;$D28,0,IF(CI$4&gt;$F$21,0,IF(CI$4=$F$21,$F28-SUM($Z28:CH28),MIN($F28*INDEX($AA$24:$DB$24,CI$4-$D28+1),$F28-SUM($Z28:CH28)))))</f>
        <v>0</v>
      </c>
      <c r="CJ28" s="191" t="n">
        <f aca="false" t="array" ref="CJ28:CJ28">IF(CJ$4&lt;$D28,0,IF(CJ$4&gt;$F$21,0,IF(CJ$4=$F$21,$F28-SUM($Z28:CI28),MIN($F28*INDEX($AA$24:$DB$24,CJ$4-$D28+1),$F28-SUM($Z28:CI28)))))</f>
        <v>0</v>
      </c>
      <c r="CK28" s="191" t="n">
        <f aca="false" t="array" ref="CK28:CK28">IF(CK$4&lt;$D28,0,IF(CK$4&gt;$F$21,0,IF(CK$4=$F$21,$F28-SUM($Z28:CJ28),MIN($F28*INDEX($AA$24:$DB$24,CK$4-$D28+1),$F28-SUM($Z28:CJ28)))))</f>
        <v>0</v>
      </c>
      <c r="CL28" s="191" t="n">
        <f aca="false" t="array" ref="CL28:CL28">IF(CL$4&lt;$D28,0,IF(CL$4&gt;$F$21,0,IF(CL$4=$F$21,$F28-SUM($Z28:CK28),MIN($F28*INDEX($AA$24:$DB$24,CL$4-$D28+1),$F28-SUM($Z28:CK28)))))</f>
        <v>0</v>
      </c>
      <c r="CM28" s="191" t="n">
        <f aca="false" t="array" ref="CM28:CM28">IF(CM$4&lt;$D28,0,IF(CM$4&gt;$F$21,0,IF(CM$4=$F$21,$F28-SUM($Z28:CL28),MIN($F28*INDEX($AA$24:$DB$24,CM$4-$D28+1),$F28-SUM($Z28:CL28)))))</f>
        <v>0</v>
      </c>
      <c r="CN28" s="191" t="n">
        <f aca="false" t="array" ref="CN28:CN28">IF(CN$4&lt;$D28,0,IF(CN$4&gt;$F$21,0,IF(CN$4=$F$21,$F28-SUM($Z28:CM28),MIN($F28*INDEX($AA$24:$DB$24,CN$4-$D28+1),$F28-SUM($Z28:CM28)))))</f>
        <v>0</v>
      </c>
      <c r="CO28" s="191" t="n">
        <f aca="false" t="array" ref="CO28:CO28">IF(CO$4&lt;$D28,0,IF(CO$4&gt;$F$21,0,IF(CO$4=$F$21,$F28-SUM($Z28:CN28),MIN($F28*INDEX($AA$24:$DB$24,CO$4-$D28+1),$F28-SUM($Z28:CN28)))))</f>
        <v>0</v>
      </c>
      <c r="CP28" s="191" t="n">
        <f aca="false" t="array" ref="CP28:CP28">IF(CP$4&lt;$D28,0,IF(CP$4&gt;$F$21,0,IF(CP$4=$F$21,$F28-SUM($Z28:CO28),MIN($F28*INDEX($AA$24:$DB$24,CP$4-$D28+1),$F28-SUM($Z28:CO28)))))</f>
        <v>0</v>
      </c>
      <c r="CQ28" s="191" t="n">
        <f aca="false" t="array" ref="CQ28:CQ28">IF(CQ$4&lt;$D28,0,IF(CQ$4&gt;$F$21,0,IF(CQ$4=$F$21,$F28-SUM($Z28:CP28),MIN($F28*INDEX($AA$24:$DB$24,CQ$4-$D28+1),$F28-SUM($Z28:CP28)))))</f>
        <v>0</v>
      </c>
      <c r="CR28" s="191" t="n">
        <f aca="false" t="array" ref="CR28:CR28">IF(CR$4&lt;$D28,0,IF(CR$4&gt;$F$21,0,IF(CR$4=$F$21,$F28-SUM($Z28:CQ28),MIN($F28*INDEX($AA$24:$DB$24,CR$4-$D28+1),$F28-SUM($Z28:CQ28)))))</f>
        <v>0</v>
      </c>
      <c r="CS28" s="191" t="n">
        <f aca="false" t="array" ref="CS28:CS28">IF(CS$4&lt;$D28,0,IF(CS$4&gt;$F$21,0,IF(CS$4=$F$21,$F28-SUM($Z28:CR28),MIN($F28*INDEX($AA$24:$DB$24,CS$4-$D28+1),$F28-SUM($Z28:CR28)))))</f>
        <v>0</v>
      </c>
      <c r="CT28" s="191" t="n">
        <f aca="false" t="array" ref="CT28:CT28">IF(CT$4&lt;$D28,0,IF(CT$4&gt;$F$21,0,IF(CT$4=$F$21,$F28-SUM($Z28:CS28),MIN($F28*INDEX($AA$24:$DB$24,CT$4-$D28+1),$F28-SUM($Z28:CS28)))))</f>
        <v>0</v>
      </c>
      <c r="CU28" s="191" t="n">
        <f aca="false" t="array" ref="CU28:CU28">IF(CU$4&lt;$D28,0,IF(CU$4&gt;$F$21,0,IF(CU$4=$F$21,$F28-SUM($Z28:CT28),MIN($F28*INDEX($AA$24:$DB$24,CU$4-$D28+1),$F28-SUM($Z28:CT28)))))</f>
        <v>0</v>
      </c>
      <c r="CV28" s="191" t="n">
        <f aca="false" t="array" ref="CV28:CV28">IF(CV$4&lt;$D28,0,IF(CV$4&gt;$F$21,0,IF(CV$4=$F$21,$F28-SUM($Z28:CU28),MIN($F28*INDEX($AA$24:$DB$24,CV$4-$D28+1),$F28-SUM($Z28:CU28)))))</f>
        <v>0</v>
      </c>
      <c r="CW28" s="191" t="n">
        <f aca="false" t="array" ref="CW28:CW28">IF(CW$4&lt;$D28,0,IF(CW$4&gt;$F$21,0,IF(CW$4=$F$21,$F28-SUM($Z28:CV28),MIN($F28*INDEX($AA$24:$DB$24,CW$4-$D28+1),$F28-SUM($Z28:CV28)))))</f>
        <v>0</v>
      </c>
      <c r="CX28" s="191" t="n">
        <f aca="false" t="array" ref="CX28:CX28">IF(CX$4&lt;$D28,0,IF(CX$4&gt;$F$21,0,IF(CX$4=$F$21,$F28-SUM($Z28:CW28),MIN($F28*INDEX($AA$24:$DB$24,CX$4-$D28+1),$F28-SUM($Z28:CW28)))))</f>
        <v>0</v>
      </c>
      <c r="CY28" s="191" t="n">
        <f aca="false" t="array" ref="CY28:CY28">IF(CY$4&lt;$D28,0,IF(CY$4&gt;$F$21,0,IF(CY$4=$F$21,$F28-SUM($Z28:CX28),MIN($F28*INDEX($AA$24:$DB$24,CY$4-$D28+1),$F28-SUM($Z28:CX28)))))</f>
        <v>0</v>
      </c>
      <c r="CZ28" s="191" t="n">
        <f aca="false" t="array" ref="CZ28:CZ28">IF(CZ$4&lt;$D28,0,IF(CZ$4&gt;$F$21,0,IF(CZ$4=$F$21,$F28-SUM($Z28:CY28),MIN($F28*INDEX($AA$24:$DB$24,CZ$4-$D28+1),$F28-SUM($Z28:CY28)))))</f>
        <v>0</v>
      </c>
      <c r="DA28" s="191" t="n">
        <f aca="false" t="array" ref="DA28:DA28">IF(DA$4&lt;$D28,0,IF(DA$4&gt;$F$21,0,IF(DA$4=$F$21,$F28-SUM($Z28:CZ28),MIN($F28*INDEX($AA$24:$DB$24,DA$4-$D28+1),$F28-SUM($Z28:CZ28)))))</f>
        <v>0</v>
      </c>
      <c r="DB28" s="191" t="n">
        <f aca="false" t="array" ref="DB28:DB28">IF(DB$4&lt;$D28,0,IF(DB$4&gt;$F$21,0,IF(DB$4=$F$21,$F28-SUM($Z28:DA28),MIN($F28*INDEX($AA$24:$DB$24,DB$4-$D28+1),$F28-SUM($Z28:DA28)))))</f>
        <v>0</v>
      </c>
    </row>
    <row r="29" customFormat="false" ht="14.25" hidden="false" customHeight="false" outlineLevel="3" collapsed="false">
      <c r="D29" s="3" t="n">
        <v>4</v>
      </c>
      <c r="E29" s="3" t="str">
        <v>Total Capex Year 4</v>
      </c>
      <c r="F29" s="187" t="n">
        <v>0</v>
      </c>
      <c r="G29" s="187" t="n">
        <f aca="false">SUM(AA29:DB29)-F29</f>
        <v>0</v>
      </c>
      <c r="AA29" s="191" t="n">
        <f aca="false" t="array" ref="AA29:AA29">IF(AA$4&lt;$D29,0,IF(AA$4&gt;$F$21,0,IF(AA$4=$F$21,$F29-SUM($Z29:Z29),MIN($F29*INDEX($AA$24:$DB$24,AA$4-$D29+1),$F29-SUM($Z29:Z29)))))</f>
        <v>0</v>
      </c>
      <c r="AB29" s="191" t="n">
        <f aca="false" t="array" ref="AB29:AB29">IF(AB$4&lt;$D29,0,IF(AB$4&gt;$F$21,0,IF(AB$4=$F$21,$F29-SUM($Z29:AA29),MIN($F29*INDEX($AA$24:$DB$24,AB$4-$D29+1),$F29-SUM($Z29:AA29)))))</f>
        <v>0</v>
      </c>
      <c r="AC29" s="191" t="n">
        <f aca="false" t="array" ref="AC29:AC29">IF(AC$4&lt;$D29,0,IF(AC$4&gt;$F$21,0,IF(AC$4=$F$21,$F29-SUM($Z29:AB29),MIN($F29*INDEX($AA$24:$DB$24,AC$4-$D29+1),$F29-SUM($Z29:AB29)))))</f>
        <v>0</v>
      </c>
      <c r="AD29" s="191" t="n">
        <f aca="false" t="array" ref="AD29:AD29">IF(AD$4&lt;$D29,0,IF(AD$4&gt;$F$21,0,IF(AD$4=$F$21,$F29-SUM($Z29:AC29),MIN($F29*INDEX($AA$24:$DB$24,AD$4-$D29+1),$F29-SUM($Z29:AC29)))))</f>
        <v>0</v>
      </c>
      <c r="AE29" s="191" t="n">
        <f aca="false" t="array" ref="AE29:AE29">IF(AE$4&lt;$D29,0,IF(AE$4&gt;$F$21,0,IF(AE$4=$F$21,$F29-SUM($Z29:AD29),MIN($F29*INDEX($AA$24:$DB$24,AE$4-$D29+1),$F29-SUM($Z29:AD29)))))</f>
        <v>0</v>
      </c>
      <c r="AF29" s="191" t="n">
        <f aca="false" t="array" ref="AF29:AF29">IF(AF$4&lt;$D29,0,IF(AF$4&gt;$F$21,0,IF(AF$4=$F$21,$F29-SUM($Z29:AE29),MIN($F29*INDEX($AA$24:$DB$24,AF$4-$D29+1),$F29-SUM($Z29:AE29)))))</f>
        <v>0</v>
      </c>
      <c r="AG29" s="191" t="n">
        <f aca="false" t="array" ref="AG29:AG29">IF(AG$4&lt;$D29,0,IF(AG$4&gt;$F$21,0,IF(AG$4=$F$21,$F29-SUM($Z29:AF29),MIN($F29*INDEX($AA$24:$DB$24,AG$4-$D29+1),$F29-SUM($Z29:AF29)))))</f>
        <v>0</v>
      </c>
      <c r="AH29" s="191" t="n">
        <f aca="false" t="array" ref="AH29:AH29">IF(AH$4&lt;$D29,0,IF(AH$4&gt;$F$21,0,IF(AH$4=$F$21,$F29-SUM($Z29:AG29),MIN($F29*INDEX($AA$24:$DB$24,AH$4-$D29+1),$F29-SUM($Z29:AG29)))))</f>
        <v>0</v>
      </c>
      <c r="AI29" s="191" t="n">
        <f aca="false" t="array" ref="AI29:AI29">IF(AI$4&lt;$D29,0,IF(AI$4&gt;$F$21,0,IF(AI$4=$F$21,$F29-SUM($Z29:AH29),MIN($F29*INDEX($AA$24:$DB$24,AI$4-$D29+1),$F29-SUM($Z29:AH29)))))</f>
        <v>0</v>
      </c>
      <c r="AJ29" s="191" t="n">
        <f aca="false" t="array" ref="AJ29:AJ29">IF(AJ$4&lt;$D29,0,IF(AJ$4&gt;$F$21,0,IF(AJ$4=$F$21,$F29-SUM($Z29:AI29),MIN($F29*INDEX($AA$24:$DB$24,AJ$4-$D29+1),$F29-SUM($Z29:AI29)))))</f>
        <v>0</v>
      </c>
      <c r="AK29" s="191" t="n">
        <f aca="false" t="array" ref="AK29:AK29">IF(AK$4&lt;$D29,0,IF(AK$4&gt;$F$21,0,IF(AK$4=$F$21,$F29-SUM($Z29:AJ29),MIN($F29*INDEX($AA$24:$DB$24,AK$4-$D29+1),$F29-SUM($Z29:AJ29)))))</f>
        <v>0</v>
      </c>
      <c r="AL29" s="191" t="n">
        <f aca="false" t="array" ref="AL29:AL29">IF(AL$4&lt;$D29,0,IF(AL$4&gt;$F$21,0,IF(AL$4=$F$21,$F29-SUM($Z29:AK29),MIN($F29*INDEX($AA$24:$DB$24,AL$4-$D29+1),$F29-SUM($Z29:AK29)))))</f>
        <v>0</v>
      </c>
      <c r="AM29" s="191" t="n">
        <f aca="false" t="array" ref="AM29:AM29">IF(AM$4&lt;$D29,0,IF(AM$4&gt;$F$21,0,IF(AM$4=$F$21,$F29-SUM($Z29:AL29),MIN($F29*INDEX($AA$24:$DB$24,AM$4-$D29+1),$F29-SUM($Z29:AL29)))))</f>
        <v>0</v>
      </c>
      <c r="AN29" s="191" t="n">
        <f aca="false" t="array" ref="AN29:AN29">IF(AN$4&lt;$D29,0,IF(AN$4&gt;$F$21,0,IF(AN$4=$F$21,$F29-SUM($Z29:AM29),MIN($F29*INDEX($AA$24:$DB$24,AN$4-$D29+1),$F29-SUM($Z29:AM29)))))</f>
        <v>0</v>
      </c>
      <c r="AO29" s="191" t="n">
        <f aca="false" t="array" ref="AO29:AO29">IF(AO$4&lt;$D29,0,IF(AO$4&gt;$F$21,0,IF(AO$4=$F$21,$F29-SUM($Z29:AN29),MIN($F29*INDEX($AA$24:$DB$24,AO$4-$D29+1),$F29-SUM($Z29:AN29)))))</f>
        <v>0</v>
      </c>
      <c r="AP29" s="191" t="n">
        <f aca="false" t="array" ref="AP29:AP29">IF(AP$4&lt;$D29,0,IF(AP$4&gt;$F$21,0,IF(AP$4=$F$21,$F29-SUM($Z29:AO29),MIN($F29*INDEX($AA$24:$DB$24,AP$4-$D29+1),$F29-SUM($Z29:AO29)))))</f>
        <v>0</v>
      </c>
      <c r="AQ29" s="191" t="n">
        <f aca="false" t="array" ref="AQ29:AQ29">IF(AQ$4&lt;$D29,0,IF(AQ$4&gt;$F$21,0,IF(AQ$4=$F$21,$F29-SUM($Z29:AP29),MIN($F29*INDEX($AA$24:$DB$24,AQ$4-$D29+1),$F29-SUM($Z29:AP29)))))</f>
        <v>0</v>
      </c>
      <c r="AR29" s="191" t="n">
        <f aca="false" t="array" ref="AR29:AR29">IF(AR$4&lt;$D29,0,IF(AR$4&gt;$F$21,0,IF(AR$4=$F$21,$F29-SUM($Z29:AQ29),MIN($F29*INDEX($AA$24:$DB$24,AR$4-$D29+1),$F29-SUM($Z29:AQ29)))))</f>
        <v>0</v>
      </c>
      <c r="AS29" s="191" t="n">
        <f aca="false" t="array" ref="AS29:AS29">IF(AS$4&lt;$D29,0,IF(AS$4&gt;$F$21,0,IF(AS$4=$F$21,$F29-SUM($Z29:AR29),MIN($F29*INDEX($AA$24:$DB$24,AS$4-$D29+1),$F29-SUM($Z29:AR29)))))</f>
        <v>0</v>
      </c>
      <c r="AT29" s="191" t="n">
        <f aca="false" t="array" ref="AT29:AT29">IF(AT$4&lt;$D29,0,IF(AT$4&gt;$F$21,0,IF(AT$4=$F$21,$F29-SUM($Z29:AS29),MIN($F29*INDEX($AA$24:$DB$24,AT$4-$D29+1),$F29-SUM($Z29:AS29)))))</f>
        <v>0</v>
      </c>
      <c r="AU29" s="191" t="n">
        <f aca="false" t="array" ref="AU29:AU29">IF(AU$4&lt;$D29,0,IF(AU$4&gt;$F$21,0,IF(AU$4=$F$21,$F29-SUM($Z29:AT29),MIN($F29*INDEX($AA$24:$DB$24,AU$4-$D29+1),$F29-SUM($Z29:AT29)))))</f>
        <v>0</v>
      </c>
      <c r="AV29" s="191" t="n">
        <f aca="false" t="array" ref="AV29:AV29">IF(AV$4&lt;$D29,0,IF(AV$4&gt;$F$21,0,IF(AV$4=$F$21,$F29-SUM($Z29:AU29),MIN($F29*INDEX($AA$24:$DB$24,AV$4-$D29+1),$F29-SUM($Z29:AU29)))))</f>
        <v>0</v>
      </c>
      <c r="AW29" s="191" t="n">
        <f aca="false" t="array" ref="AW29:AW29">IF(AW$4&lt;$D29,0,IF(AW$4&gt;$F$21,0,IF(AW$4=$F$21,$F29-SUM($Z29:AV29),MIN($F29*INDEX($AA$24:$DB$24,AW$4-$D29+1),$F29-SUM($Z29:AV29)))))</f>
        <v>0</v>
      </c>
      <c r="AX29" s="191" t="n">
        <f aca="false" t="array" ref="AX29:AX29">IF(AX$4&lt;$D29,0,IF(AX$4&gt;$F$21,0,IF(AX$4=$F$21,$F29-SUM($Z29:AW29),MIN($F29*INDEX($AA$24:$DB$24,AX$4-$D29+1),$F29-SUM($Z29:AW29)))))</f>
        <v>0</v>
      </c>
      <c r="AY29" s="191" t="n">
        <f aca="false" t="array" ref="AY29:AY29">IF(AY$4&lt;$D29,0,IF(AY$4&gt;$F$21,0,IF(AY$4=$F$21,$F29-SUM($Z29:AX29),MIN($F29*INDEX($AA$24:$DB$24,AY$4-$D29+1),$F29-SUM($Z29:AX29)))))</f>
        <v>0</v>
      </c>
      <c r="AZ29" s="191" t="n">
        <f aca="false" t="array" ref="AZ29:AZ29">IF(AZ$4&lt;$D29,0,IF(AZ$4&gt;$F$21,0,IF(AZ$4=$F$21,$F29-SUM($Z29:AY29),MIN($F29*INDEX($AA$24:$DB$24,AZ$4-$D29+1),$F29-SUM($Z29:AY29)))))</f>
        <v>0</v>
      </c>
      <c r="BA29" s="191" t="n">
        <f aca="false" t="array" ref="BA29:BA29">IF(BA$4&lt;$D29,0,IF(BA$4&gt;$F$21,0,IF(BA$4=$F$21,$F29-SUM($Z29:AZ29),MIN($F29*INDEX($AA$24:$DB$24,BA$4-$D29+1),$F29-SUM($Z29:AZ29)))))</f>
        <v>0</v>
      </c>
      <c r="BB29" s="191" t="n">
        <f aca="false" t="array" ref="BB29:BB29">IF(BB$4&lt;$D29,0,IF(BB$4&gt;$F$21,0,IF(BB$4=$F$21,$F29-SUM($Z29:BA29),MIN($F29*INDEX($AA$24:$DB$24,BB$4-$D29+1),$F29-SUM($Z29:BA29)))))</f>
        <v>0</v>
      </c>
      <c r="BC29" s="191" t="n">
        <f aca="false" t="array" ref="BC29:BC29">IF(BC$4&lt;$D29,0,IF(BC$4&gt;$F$21,0,IF(BC$4=$F$21,$F29-SUM($Z29:BB29),MIN($F29*INDEX($AA$24:$DB$24,BC$4-$D29+1),$F29-SUM($Z29:BB29)))))</f>
        <v>0</v>
      </c>
      <c r="BD29" s="191" t="n">
        <f aca="false" t="array" ref="BD29:BD29">IF(BD$4&lt;$D29,0,IF(BD$4&gt;$F$21,0,IF(BD$4=$F$21,$F29-SUM($Z29:BC29),MIN($F29*INDEX($AA$24:$DB$24,BD$4-$D29+1),$F29-SUM($Z29:BC29)))))</f>
        <v>0</v>
      </c>
      <c r="BE29" s="191" t="n">
        <f aca="false" t="array" ref="BE29:BE29">IF(BE$4&lt;$D29,0,IF(BE$4&gt;$F$21,0,IF(BE$4=$F$21,$F29-SUM($Z29:BD29),MIN($F29*INDEX($AA$24:$DB$24,BE$4-$D29+1),$F29-SUM($Z29:BD29)))))</f>
        <v>0</v>
      </c>
      <c r="BF29" s="191" t="n">
        <f aca="false" t="array" ref="BF29:BF29">IF(BF$4&lt;$D29,0,IF(BF$4&gt;$F$21,0,IF(BF$4=$F$21,$F29-SUM($Z29:BE29),MIN($F29*INDEX($AA$24:$DB$24,BF$4-$D29+1),$F29-SUM($Z29:BE29)))))</f>
        <v>0</v>
      </c>
      <c r="BG29" s="191" t="n">
        <f aca="false" t="array" ref="BG29:BG29">IF(BG$4&lt;$D29,0,IF(BG$4&gt;$F$21,0,IF(BG$4=$F$21,$F29-SUM($Z29:BF29),MIN($F29*INDEX($AA$24:$DB$24,BG$4-$D29+1),$F29-SUM($Z29:BF29)))))</f>
        <v>0</v>
      </c>
      <c r="BH29" s="191" t="n">
        <f aca="false" t="array" ref="BH29:BH29">IF(BH$4&lt;$D29,0,IF(BH$4&gt;$F$21,0,IF(BH$4=$F$21,$F29-SUM($Z29:BG29),MIN($F29*INDEX($AA$24:$DB$24,BH$4-$D29+1),$F29-SUM($Z29:BG29)))))</f>
        <v>0</v>
      </c>
      <c r="BI29" s="191" t="n">
        <f aca="false" t="array" ref="BI29:BI29">IF(BI$4&lt;$D29,0,IF(BI$4&gt;$F$21,0,IF(BI$4=$F$21,$F29-SUM($Z29:BH29),MIN($F29*INDEX($AA$24:$DB$24,BI$4-$D29+1),$F29-SUM($Z29:BH29)))))</f>
        <v>0</v>
      </c>
      <c r="BJ29" s="191" t="n">
        <f aca="false" t="array" ref="BJ29:BJ29">IF(BJ$4&lt;$D29,0,IF(BJ$4&gt;$F$21,0,IF(BJ$4=$F$21,$F29-SUM($Z29:BI29),MIN($F29*INDEX($AA$24:$DB$24,BJ$4-$D29+1),$F29-SUM($Z29:BI29)))))</f>
        <v>0</v>
      </c>
      <c r="BK29" s="191" t="n">
        <f aca="false" t="array" ref="BK29:BK29">IF(BK$4&lt;$D29,0,IF(BK$4&gt;$F$21,0,IF(BK$4=$F$21,$F29-SUM($Z29:BJ29),MIN($F29*INDEX($AA$24:$DB$24,BK$4-$D29+1),$F29-SUM($Z29:BJ29)))))</f>
        <v>0</v>
      </c>
      <c r="BL29" s="191" t="n">
        <f aca="false" t="array" ref="BL29:BL29">IF(BL$4&lt;$D29,0,IF(BL$4&gt;$F$21,0,IF(BL$4=$F$21,$F29-SUM($Z29:BK29),MIN($F29*INDEX($AA$24:$DB$24,BL$4-$D29+1),$F29-SUM($Z29:BK29)))))</f>
        <v>0</v>
      </c>
      <c r="BM29" s="191" t="n">
        <f aca="false" t="array" ref="BM29:BM29">IF(BM$4&lt;$D29,0,IF(BM$4&gt;$F$21,0,IF(BM$4=$F$21,$F29-SUM($Z29:BL29),MIN($F29*INDEX($AA$24:$DB$24,BM$4-$D29+1),$F29-SUM($Z29:BL29)))))</f>
        <v>0</v>
      </c>
      <c r="BN29" s="191" t="n">
        <f aca="false" t="array" ref="BN29:BN29">IF(BN$4&lt;$D29,0,IF(BN$4&gt;$F$21,0,IF(BN$4=$F$21,$F29-SUM($Z29:BM29),MIN($F29*INDEX($AA$24:$DB$24,BN$4-$D29+1),$F29-SUM($Z29:BM29)))))</f>
        <v>0</v>
      </c>
      <c r="BO29" s="191" t="n">
        <f aca="false" t="array" ref="BO29:BO29">IF(BO$4&lt;$D29,0,IF(BO$4&gt;$F$21,0,IF(BO$4=$F$21,$F29-SUM($Z29:BN29),MIN($F29*INDEX($AA$24:$DB$24,BO$4-$D29+1),$F29-SUM($Z29:BN29)))))</f>
        <v>0</v>
      </c>
      <c r="BP29" s="191" t="n">
        <f aca="false" t="array" ref="BP29:BP29">IF(BP$4&lt;$D29,0,IF(BP$4&gt;$F$21,0,IF(BP$4=$F$21,$F29-SUM($Z29:BO29),MIN($F29*INDEX($AA$24:$DB$24,BP$4-$D29+1),$F29-SUM($Z29:BO29)))))</f>
        <v>0</v>
      </c>
      <c r="BQ29" s="191" t="n">
        <f aca="false" t="array" ref="BQ29:BQ29">IF(BQ$4&lt;$D29,0,IF(BQ$4&gt;$F$21,0,IF(BQ$4=$F$21,$F29-SUM($Z29:BP29),MIN($F29*INDEX($AA$24:$DB$24,BQ$4-$D29+1),$F29-SUM($Z29:BP29)))))</f>
        <v>0</v>
      </c>
      <c r="BR29" s="191" t="n">
        <f aca="false" t="array" ref="BR29:BR29">IF(BR$4&lt;$D29,0,IF(BR$4&gt;$F$21,0,IF(BR$4=$F$21,$F29-SUM($Z29:BQ29),MIN($F29*INDEX($AA$24:$DB$24,BR$4-$D29+1),$F29-SUM($Z29:BQ29)))))</f>
        <v>0</v>
      </c>
      <c r="BS29" s="191" t="n">
        <f aca="false" t="array" ref="BS29:BS29">IF(BS$4&lt;$D29,0,IF(BS$4&gt;$F$21,0,IF(BS$4=$F$21,$F29-SUM($Z29:BR29),MIN($F29*INDEX($AA$24:$DB$24,BS$4-$D29+1),$F29-SUM($Z29:BR29)))))</f>
        <v>0</v>
      </c>
      <c r="BT29" s="191" t="n">
        <f aca="false" t="array" ref="BT29:BT29">IF(BT$4&lt;$D29,0,IF(BT$4&gt;$F$21,0,IF(BT$4=$F$21,$F29-SUM($Z29:BS29),MIN($F29*INDEX($AA$24:$DB$24,BT$4-$D29+1),$F29-SUM($Z29:BS29)))))</f>
        <v>0</v>
      </c>
      <c r="BU29" s="191" t="n">
        <f aca="false" t="array" ref="BU29:BU29">IF(BU$4&lt;$D29,0,IF(BU$4&gt;$F$21,0,IF(BU$4=$F$21,$F29-SUM($Z29:BT29),MIN($F29*INDEX($AA$24:$DB$24,BU$4-$D29+1),$F29-SUM($Z29:BT29)))))</f>
        <v>0</v>
      </c>
      <c r="BV29" s="191" t="n">
        <f aca="false" t="array" ref="BV29:BV29">IF(BV$4&lt;$D29,0,IF(BV$4&gt;$F$21,0,IF(BV$4=$F$21,$F29-SUM($Z29:BU29),MIN($F29*INDEX($AA$24:$DB$24,BV$4-$D29+1),$F29-SUM($Z29:BU29)))))</f>
        <v>0</v>
      </c>
      <c r="BW29" s="191" t="n">
        <f aca="false" t="array" ref="BW29:BW29">IF(BW$4&lt;$D29,0,IF(BW$4&gt;$F$21,0,IF(BW$4=$F$21,$F29-SUM($Z29:BV29),MIN($F29*INDEX($AA$24:$DB$24,BW$4-$D29+1),$F29-SUM($Z29:BV29)))))</f>
        <v>0</v>
      </c>
      <c r="BX29" s="191" t="n">
        <f aca="false" t="array" ref="BX29:BX29">IF(BX$4&lt;$D29,0,IF(BX$4&gt;$F$21,0,IF(BX$4=$F$21,$F29-SUM($Z29:BW29),MIN($F29*INDEX($AA$24:$DB$24,BX$4-$D29+1),$F29-SUM($Z29:BW29)))))</f>
        <v>0</v>
      </c>
      <c r="BY29" s="191" t="n">
        <f aca="false" t="array" ref="BY29:BY29">IF(BY$4&lt;$D29,0,IF(BY$4&gt;$F$21,0,IF(BY$4=$F$21,$F29-SUM($Z29:BX29),MIN($F29*INDEX($AA$24:$DB$24,BY$4-$D29+1),$F29-SUM($Z29:BX29)))))</f>
        <v>0</v>
      </c>
      <c r="BZ29" s="191" t="n">
        <f aca="false" t="array" ref="BZ29:BZ29">IF(BZ$4&lt;$D29,0,IF(BZ$4&gt;$F$21,0,IF(BZ$4=$F$21,$F29-SUM($Z29:BY29),MIN($F29*INDEX($AA$24:$DB$24,BZ$4-$D29+1),$F29-SUM($Z29:BY29)))))</f>
        <v>0</v>
      </c>
      <c r="CA29" s="191" t="n">
        <f aca="false" t="array" ref="CA29:CA29">IF(CA$4&lt;$D29,0,IF(CA$4&gt;$F$21,0,IF(CA$4=$F$21,$F29-SUM($Z29:BZ29),MIN($F29*INDEX($AA$24:$DB$24,CA$4-$D29+1),$F29-SUM($Z29:BZ29)))))</f>
        <v>0</v>
      </c>
      <c r="CB29" s="191" t="n">
        <f aca="false" t="array" ref="CB29:CB29">IF(CB$4&lt;$D29,0,IF(CB$4&gt;$F$21,0,IF(CB$4=$F$21,$F29-SUM($Z29:CA29),MIN($F29*INDEX($AA$24:$DB$24,CB$4-$D29+1),$F29-SUM($Z29:CA29)))))</f>
        <v>0</v>
      </c>
      <c r="CC29" s="191" t="n">
        <f aca="false" t="array" ref="CC29:CC29">IF(CC$4&lt;$D29,0,IF(CC$4&gt;$F$21,0,IF(CC$4=$F$21,$F29-SUM($Z29:CB29),MIN($F29*INDEX($AA$24:$DB$24,CC$4-$D29+1),$F29-SUM($Z29:CB29)))))</f>
        <v>0</v>
      </c>
      <c r="CD29" s="191" t="n">
        <f aca="false" t="array" ref="CD29:CD29">IF(CD$4&lt;$D29,0,IF(CD$4&gt;$F$21,0,IF(CD$4=$F$21,$F29-SUM($Z29:CC29),MIN($F29*INDEX($AA$24:$DB$24,CD$4-$D29+1),$F29-SUM($Z29:CC29)))))</f>
        <v>0</v>
      </c>
      <c r="CE29" s="191" t="n">
        <f aca="false" t="array" ref="CE29:CE29">IF(CE$4&lt;$D29,0,IF(CE$4&gt;$F$21,0,IF(CE$4=$F$21,$F29-SUM($Z29:CD29),MIN($F29*INDEX($AA$24:$DB$24,CE$4-$D29+1),$F29-SUM($Z29:CD29)))))</f>
        <v>0</v>
      </c>
      <c r="CF29" s="191" t="n">
        <f aca="false" t="array" ref="CF29:CF29">IF(CF$4&lt;$D29,0,IF(CF$4&gt;$F$21,0,IF(CF$4=$F$21,$F29-SUM($Z29:CE29),MIN($F29*INDEX($AA$24:$DB$24,CF$4-$D29+1),$F29-SUM($Z29:CE29)))))</f>
        <v>0</v>
      </c>
      <c r="CG29" s="191" t="n">
        <f aca="false" t="array" ref="CG29:CG29">IF(CG$4&lt;$D29,0,IF(CG$4&gt;$F$21,0,IF(CG$4=$F$21,$F29-SUM($Z29:CF29),MIN($F29*INDEX($AA$24:$DB$24,CG$4-$D29+1),$F29-SUM($Z29:CF29)))))</f>
        <v>0</v>
      </c>
      <c r="CH29" s="191" t="n">
        <f aca="false" t="array" ref="CH29:CH29">IF(CH$4&lt;$D29,0,IF(CH$4&gt;$F$21,0,IF(CH$4=$F$21,$F29-SUM($Z29:CG29),MIN($F29*INDEX($AA$24:$DB$24,CH$4-$D29+1),$F29-SUM($Z29:CG29)))))</f>
        <v>0</v>
      </c>
      <c r="CI29" s="191" t="n">
        <f aca="false" t="array" ref="CI29:CI29">IF(CI$4&lt;$D29,0,IF(CI$4&gt;$F$21,0,IF(CI$4=$F$21,$F29-SUM($Z29:CH29),MIN($F29*INDEX($AA$24:$DB$24,CI$4-$D29+1),$F29-SUM($Z29:CH29)))))</f>
        <v>0</v>
      </c>
      <c r="CJ29" s="191" t="n">
        <f aca="false" t="array" ref="CJ29:CJ29">IF(CJ$4&lt;$D29,0,IF(CJ$4&gt;$F$21,0,IF(CJ$4=$F$21,$F29-SUM($Z29:CI29),MIN($F29*INDEX($AA$24:$DB$24,CJ$4-$D29+1),$F29-SUM($Z29:CI29)))))</f>
        <v>0</v>
      </c>
      <c r="CK29" s="191" t="n">
        <f aca="false" t="array" ref="CK29:CK29">IF(CK$4&lt;$D29,0,IF(CK$4&gt;$F$21,0,IF(CK$4=$F$21,$F29-SUM($Z29:CJ29),MIN($F29*INDEX($AA$24:$DB$24,CK$4-$D29+1),$F29-SUM($Z29:CJ29)))))</f>
        <v>0</v>
      </c>
      <c r="CL29" s="191" t="n">
        <f aca="false" t="array" ref="CL29:CL29">IF(CL$4&lt;$D29,0,IF(CL$4&gt;$F$21,0,IF(CL$4=$F$21,$F29-SUM($Z29:CK29),MIN($F29*INDEX($AA$24:$DB$24,CL$4-$D29+1),$F29-SUM($Z29:CK29)))))</f>
        <v>0</v>
      </c>
      <c r="CM29" s="191" t="n">
        <f aca="false" t="array" ref="CM29:CM29">IF(CM$4&lt;$D29,0,IF(CM$4&gt;$F$21,0,IF(CM$4=$F$21,$F29-SUM($Z29:CL29),MIN($F29*INDEX($AA$24:$DB$24,CM$4-$D29+1),$F29-SUM($Z29:CL29)))))</f>
        <v>0</v>
      </c>
      <c r="CN29" s="191" t="n">
        <f aca="false" t="array" ref="CN29:CN29">IF(CN$4&lt;$D29,0,IF(CN$4&gt;$F$21,0,IF(CN$4=$F$21,$F29-SUM($Z29:CM29),MIN($F29*INDEX($AA$24:$DB$24,CN$4-$D29+1),$F29-SUM($Z29:CM29)))))</f>
        <v>0</v>
      </c>
      <c r="CO29" s="191" t="n">
        <f aca="false" t="array" ref="CO29:CO29">IF(CO$4&lt;$D29,0,IF(CO$4&gt;$F$21,0,IF(CO$4=$F$21,$F29-SUM($Z29:CN29),MIN($F29*INDEX($AA$24:$DB$24,CO$4-$D29+1),$F29-SUM($Z29:CN29)))))</f>
        <v>0</v>
      </c>
      <c r="CP29" s="191" t="n">
        <f aca="false" t="array" ref="CP29:CP29">IF(CP$4&lt;$D29,0,IF(CP$4&gt;$F$21,0,IF(CP$4=$F$21,$F29-SUM($Z29:CO29),MIN($F29*INDEX($AA$24:$DB$24,CP$4-$D29+1),$F29-SUM($Z29:CO29)))))</f>
        <v>0</v>
      </c>
      <c r="CQ29" s="191" t="n">
        <f aca="false" t="array" ref="CQ29:CQ29">IF(CQ$4&lt;$D29,0,IF(CQ$4&gt;$F$21,0,IF(CQ$4=$F$21,$F29-SUM($Z29:CP29),MIN($F29*INDEX($AA$24:$DB$24,CQ$4-$D29+1),$F29-SUM($Z29:CP29)))))</f>
        <v>0</v>
      </c>
      <c r="CR29" s="191" t="n">
        <f aca="false" t="array" ref="CR29:CR29">IF(CR$4&lt;$D29,0,IF(CR$4&gt;$F$21,0,IF(CR$4=$F$21,$F29-SUM($Z29:CQ29),MIN($F29*INDEX($AA$24:$DB$24,CR$4-$D29+1),$F29-SUM($Z29:CQ29)))))</f>
        <v>0</v>
      </c>
      <c r="CS29" s="191" t="n">
        <f aca="false" t="array" ref="CS29:CS29">IF(CS$4&lt;$D29,0,IF(CS$4&gt;$F$21,0,IF(CS$4=$F$21,$F29-SUM($Z29:CR29),MIN($F29*INDEX($AA$24:$DB$24,CS$4-$D29+1),$F29-SUM($Z29:CR29)))))</f>
        <v>0</v>
      </c>
      <c r="CT29" s="191" t="n">
        <f aca="false" t="array" ref="CT29:CT29">IF(CT$4&lt;$D29,0,IF(CT$4&gt;$F$21,0,IF(CT$4=$F$21,$F29-SUM($Z29:CS29),MIN($F29*INDEX($AA$24:$DB$24,CT$4-$D29+1),$F29-SUM($Z29:CS29)))))</f>
        <v>0</v>
      </c>
      <c r="CU29" s="191" t="n">
        <f aca="false" t="array" ref="CU29:CU29">IF(CU$4&lt;$D29,0,IF(CU$4&gt;$F$21,0,IF(CU$4=$F$21,$F29-SUM($Z29:CT29),MIN($F29*INDEX($AA$24:$DB$24,CU$4-$D29+1),$F29-SUM($Z29:CT29)))))</f>
        <v>0</v>
      </c>
      <c r="CV29" s="191" t="n">
        <f aca="false" t="array" ref="CV29:CV29">IF(CV$4&lt;$D29,0,IF(CV$4&gt;$F$21,0,IF(CV$4=$F$21,$F29-SUM($Z29:CU29),MIN($F29*INDEX($AA$24:$DB$24,CV$4-$D29+1),$F29-SUM($Z29:CU29)))))</f>
        <v>0</v>
      </c>
      <c r="CW29" s="191" t="n">
        <f aca="false" t="array" ref="CW29:CW29">IF(CW$4&lt;$D29,0,IF(CW$4&gt;$F$21,0,IF(CW$4=$F$21,$F29-SUM($Z29:CV29),MIN($F29*INDEX($AA$24:$DB$24,CW$4-$D29+1),$F29-SUM($Z29:CV29)))))</f>
        <v>0</v>
      </c>
      <c r="CX29" s="191" t="n">
        <f aca="false" t="array" ref="CX29:CX29">IF(CX$4&lt;$D29,0,IF(CX$4&gt;$F$21,0,IF(CX$4=$F$21,$F29-SUM($Z29:CW29),MIN($F29*INDEX($AA$24:$DB$24,CX$4-$D29+1),$F29-SUM($Z29:CW29)))))</f>
        <v>0</v>
      </c>
      <c r="CY29" s="191" t="n">
        <f aca="false" t="array" ref="CY29:CY29">IF(CY$4&lt;$D29,0,IF(CY$4&gt;$F$21,0,IF(CY$4=$F$21,$F29-SUM($Z29:CX29),MIN($F29*INDEX($AA$24:$DB$24,CY$4-$D29+1),$F29-SUM($Z29:CX29)))))</f>
        <v>0</v>
      </c>
      <c r="CZ29" s="191" t="n">
        <f aca="false" t="array" ref="CZ29:CZ29">IF(CZ$4&lt;$D29,0,IF(CZ$4&gt;$F$21,0,IF(CZ$4=$F$21,$F29-SUM($Z29:CY29),MIN($F29*INDEX($AA$24:$DB$24,CZ$4-$D29+1),$F29-SUM($Z29:CY29)))))</f>
        <v>0</v>
      </c>
      <c r="DA29" s="191" t="n">
        <f aca="false" t="array" ref="DA29:DA29">IF(DA$4&lt;$D29,0,IF(DA$4&gt;$F$21,0,IF(DA$4=$F$21,$F29-SUM($Z29:CZ29),MIN($F29*INDEX($AA$24:$DB$24,DA$4-$D29+1),$F29-SUM($Z29:CZ29)))))</f>
        <v>0</v>
      </c>
      <c r="DB29" s="191" t="n">
        <f aca="false" t="array" ref="DB29:DB29">IF(DB$4&lt;$D29,0,IF(DB$4&gt;$F$21,0,IF(DB$4=$F$21,$F29-SUM($Z29:DA29),MIN($F29*INDEX($AA$24:$DB$24,DB$4-$D29+1),$F29-SUM($Z29:DA29)))))</f>
        <v>0</v>
      </c>
    </row>
    <row r="30" customFormat="false" ht="14.25" hidden="false" customHeight="false" outlineLevel="3" collapsed="false">
      <c r="D30" s="3" t="n">
        <v>5</v>
      </c>
      <c r="E30" s="3" t="str">
        <v>Total Capex Year 5</v>
      </c>
      <c r="F30" s="187" t="n">
        <v>4394.1999</v>
      </c>
      <c r="G30" s="187" t="n">
        <f aca="false">SUM(AA30:DB30)-F30</f>
        <v>0</v>
      </c>
      <c r="AA30" s="191" t="n">
        <f aca="false" t="array" ref="AA30:AA30">IF(AA$4&lt;$D30,0,IF(AA$4&gt;$F$21,0,IF(AA$4=$F$21,$F30-SUM($Z30:Z30),MIN($F30*INDEX($AA$24:$DB$24,AA$4-$D30+1),$F30-SUM($Z30:Z30)))))</f>
        <v>0</v>
      </c>
      <c r="AB30" s="191" t="n">
        <f aca="false" t="array" ref="AB30:AB30">IF(AB$4&lt;$D30,0,IF(AB$4&gt;$F$21,0,IF(AB$4=$F$21,$F30-SUM($Z30:AA30),MIN($F30*INDEX($AA$24:$DB$24,AB$4-$D30+1),$F30-SUM($Z30:AA30)))))</f>
        <v>0</v>
      </c>
      <c r="AC30" s="191" t="n">
        <f aca="false" t="array" ref="AC30:AC30">IF(AC$4&lt;$D30,0,IF(AC$4&gt;$F$21,0,IF(AC$4=$F$21,$F30-SUM($Z30:AB30),MIN($F30*INDEX($AA$24:$DB$24,AC$4-$D30+1),$F30-SUM($Z30:AB30)))))</f>
        <v>0</v>
      </c>
      <c r="AD30" s="191" t="n">
        <f aca="false" t="array" ref="AD30:AD30">IF(AD$4&lt;$D30,0,IF(AD$4&gt;$F$21,0,IF(AD$4=$F$21,$F30-SUM($Z30:AC30),MIN($F30*INDEX($AA$24:$DB$24,AD$4-$D30+1),$F30-SUM($Z30:AC30)))))</f>
        <v>0</v>
      </c>
      <c r="AE30" s="191" t="n">
        <f aca="false" t="array" ref="AE30:AE30">IF(AE$4&lt;$D30,0,IF(AE$4&gt;$F$21,0,IF(AE$4=$F$21,$F30-SUM($Z30:AD30),MIN($F30*INDEX($AA$24:$DB$24,AE$4-$D30+1),$F30-SUM($Z30:AD30)))))</f>
        <v>219.709995</v>
      </c>
      <c r="AF30" s="191" t="n">
        <f aca="false" t="array" ref="AF30:AF30">IF(AF$4&lt;$D30,0,IF(AF$4&gt;$F$21,0,IF(AF$4=$F$21,$F30-SUM($Z30:AE30),MIN($F30*INDEX($AA$24:$DB$24,AF$4-$D30+1),$F30-SUM($Z30:AE30)))))</f>
        <v>417.4489905</v>
      </c>
      <c r="AG30" s="191" t="n">
        <f aca="false" t="array" ref="AG30:AG30">IF(AG$4&lt;$D30,0,IF(AG$4&gt;$F$21,0,IF(AG$4=$F$21,$F30-SUM($Z30:AF30),MIN($F30*INDEX($AA$24:$DB$24,AG$4-$D30+1),$F30-SUM($Z30:AF30)))))</f>
        <v>377.9011914</v>
      </c>
      <c r="AH30" s="191" t="n">
        <f aca="false" t="array" ref="AH30:AH30">IF(AH$4&lt;$D30,0,IF(AH$4&gt;$F$21,0,IF(AH$4=$F$21,$F30-SUM($Z30:AG30),MIN($F30*INDEX($AA$24:$DB$24,AH$4-$D30+1),$F30-SUM($Z30:AG30)))))</f>
        <v>338.3533923</v>
      </c>
      <c r="AI30" s="191" t="n">
        <f aca="false" t="array" ref="AI30:AI30">IF(AI$4&lt;$D30,0,IF(AI$4&gt;$F$21,0,IF(AI$4=$F$21,$F30-SUM($Z30:AH30),MIN($F30*INDEX($AA$24:$DB$24,AI$4-$D30+1),$F30-SUM($Z30:AH30)))))</f>
        <v>303.1997931</v>
      </c>
      <c r="AJ30" s="191" t="n">
        <f aca="false" t="array" ref="AJ30:AJ30">IF(AJ$4&lt;$D30,0,IF(AJ$4&gt;$F$21,0,IF(AJ$4=$F$21,$F30-SUM($Z30:AI30),MIN($F30*INDEX($AA$24:$DB$24,AJ$4-$D30+1),$F30-SUM($Z30:AI30)))))</f>
        <v>272.4403938</v>
      </c>
      <c r="AK30" s="191" t="n">
        <f aca="false" t="array" ref="AK30:AK30">IF(AK$4&lt;$D30,0,IF(AK$4&gt;$F$21,0,IF(AK$4=$F$21,$F30-SUM($Z30:AJ30),MIN($F30*INDEX($AA$24:$DB$24,AK$4-$D30+1),$F30-SUM($Z30:AJ30)))))</f>
        <v>259.2577941</v>
      </c>
      <c r="AL30" s="191" t="n">
        <f aca="false" t="array" ref="AL30:AL30">IF(AL$4&lt;$D30,0,IF(AL$4&gt;$F$21,0,IF(AL$4=$F$21,$F30-SUM($Z30:AK30),MIN($F30*INDEX($AA$24:$DB$24,AL$4-$D30+1),$F30-SUM($Z30:AK30)))))</f>
        <v>259.2577941</v>
      </c>
      <c r="AM30" s="191" t="n">
        <f aca="false" t="array" ref="AM30:AM30">IF(AM$4&lt;$D30,0,IF(AM$4&gt;$F$21,0,IF(AM$4=$F$21,$F30-SUM($Z30:AL30),MIN($F30*INDEX($AA$24:$DB$24,AM$4-$D30+1),$F30-SUM($Z30:AL30)))))</f>
        <v>259.2577941</v>
      </c>
      <c r="AN30" s="191" t="n">
        <f aca="false" t="array" ref="AN30:AN30">IF(AN$4&lt;$D30,0,IF(AN$4&gt;$F$21,0,IF(AN$4=$F$21,$F30-SUM($Z30:AM30),MIN($F30*INDEX($AA$24:$DB$24,AN$4-$D30+1),$F30-SUM($Z30:AM30)))))</f>
        <v>259.2577941</v>
      </c>
      <c r="AO30" s="191" t="n">
        <f aca="false" t="array" ref="AO30:AO30">IF(AO$4&lt;$D30,0,IF(AO$4&gt;$F$21,0,IF(AO$4=$F$21,$F30-SUM($Z30:AN30),MIN($F30*INDEX($AA$24:$DB$24,AO$4-$D30+1),$F30-SUM($Z30:AN30)))))</f>
        <v>259.2577941</v>
      </c>
      <c r="AP30" s="191" t="n">
        <f aca="false" t="array" ref="AP30:AP30">IF(AP$4&lt;$D30,0,IF(AP$4&gt;$F$21,0,IF(AP$4=$F$21,$F30-SUM($Z30:AO30),MIN($F30*INDEX($AA$24:$DB$24,AP$4-$D30+1),$F30-SUM($Z30:AO30)))))</f>
        <v>259.2577941</v>
      </c>
      <c r="AQ30" s="191" t="n">
        <f aca="false" t="array" ref="AQ30:AQ30">IF(AQ$4&lt;$D30,0,IF(AQ$4&gt;$F$21,0,IF(AQ$4=$F$21,$F30-SUM($Z30:AP30),MIN($F30*INDEX($AA$24:$DB$24,AQ$4-$D30+1),$F30-SUM($Z30:AP30)))))</f>
        <v>259.2577941</v>
      </c>
      <c r="AR30" s="191" t="n">
        <f aca="false" t="array" ref="AR30:AR30">IF(AR$4&lt;$D30,0,IF(AR$4&gt;$F$21,0,IF(AR$4=$F$21,$F30-SUM($Z30:AQ30),MIN($F30*INDEX($AA$24:$DB$24,AR$4-$D30+1),$F30-SUM($Z30:AQ30)))))</f>
        <v>259.2577941</v>
      </c>
      <c r="AS30" s="191" t="n">
        <f aca="false" t="array" ref="AS30:AS30">IF(AS$4&lt;$D30,0,IF(AS$4&gt;$F$21,0,IF(AS$4=$F$21,$F30-SUM($Z30:AR30),MIN($F30*INDEX($AA$24:$DB$24,AS$4-$D30+1),$F30-SUM($Z30:AR30)))))</f>
        <v>259.2577941</v>
      </c>
      <c r="AT30" s="191" t="n">
        <f aca="false" t="array" ref="AT30:AT30">IF(AT$4&lt;$D30,0,IF(AT$4&gt;$F$21,0,IF(AT$4=$F$21,$F30-SUM($Z30:AS30),MIN($F30*INDEX($AA$24:$DB$24,AT$4-$D30+1),$F30-SUM($Z30:AS30)))))</f>
        <v>131.825997</v>
      </c>
      <c r="AU30" s="191" t="n">
        <f aca="false" t="array" ref="AU30:AU30">IF(AU$4&lt;$D30,0,IF(AU$4&gt;$F$21,0,IF(AU$4=$F$21,$F30-SUM($Z30:AT30),MIN($F30*INDEX($AA$24:$DB$24,AU$4-$D30+1),$F30-SUM($Z30:AT30)))))</f>
        <v>0</v>
      </c>
      <c r="AV30" s="191" t="n">
        <f aca="false" t="array" ref="AV30:AV30">IF(AV$4&lt;$D30,0,IF(AV$4&gt;$F$21,0,IF(AV$4=$F$21,$F30-SUM($Z30:AU30),MIN($F30*INDEX($AA$24:$DB$24,AV$4-$D30+1),$F30-SUM($Z30:AU30)))))</f>
        <v>0</v>
      </c>
      <c r="AW30" s="191" t="n">
        <f aca="false" t="array" ref="AW30:AW30">IF(AW$4&lt;$D30,0,IF(AW$4&gt;$F$21,0,IF(AW$4=$F$21,$F30-SUM($Z30:AV30),MIN($F30*INDEX($AA$24:$DB$24,AW$4-$D30+1),$F30-SUM($Z30:AV30)))))</f>
        <v>0</v>
      </c>
      <c r="AX30" s="191" t="n">
        <f aca="false" t="array" ref="AX30:AX30">IF(AX$4&lt;$D30,0,IF(AX$4&gt;$F$21,0,IF(AX$4=$F$21,$F30-SUM($Z30:AW30),MIN($F30*INDEX($AA$24:$DB$24,AX$4-$D30+1),$F30-SUM($Z30:AW30)))))</f>
        <v>0</v>
      </c>
      <c r="AY30" s="191" t="n">
        <f aca="false" t="array" ref="AY30:AY30">IF(AY$4&lt;$D30,0,IF(AY$4&gt;$F$21,0,IF(AY$4=$F$21,$F30-SUM($Z30:AX30),MIN($F30*INDEX($AA$24:$DB$24,AY$4-$D30+1),$F30-SUM($Z30:AX30)))))</f>
        <v>0</v>
      </c>
      <c r="AZ30" s="191" t="n">
        <f aca="false" t="array" ref="AZ30:AZ30">IF(AZ$4&lt;$D30,0,IF(AZ$4&gt;$F$21,0,IF(AZ$4=$F$21,$F30-SUM($Z30:AY30),MIN($F30*INDEX($AA$24:$DB$24,AZ$4-$D30+1),$F30-SUM($Z30:AY30)))))</f>
        <v>0</v>
      </c>
      <c r="BA30" s="191" t="n">
        <f aca="false" t="array" ref="BA30:BA30">IF(BA$4&lt;$D30,0,IF(BA$4&gt;$F$21,0,IF(BA$4=$F$21,$F30-SUM($Z30:AZ30),MIN($F30*INDEX($AA$24:$DB$24,BA$4-$D30+1),$F30-SUM($Z30:AZ30)))))</f>
        <v>0</v>
      </c>
      <c r="BB30" s="191" t="n">
        <f aca="false" t="array" ref="BB30:BB30">IF(BB$4&lt;$D30,0,IF(BB$4&gt;$F$21,0,IF(BB$4=$F$21,$F30-SUM($Z30:BA30),MIN($F30*INDEX($AA$24:$DB$24,BB$4-$D30+1),$F30-SUM($Z30:BA30)))))</f>
        <v>0</v>
      </c>
      <c r="BC30" s="191" t="n">
        <f aca="false" t="array" ref="BC30:BC30">IF(BC$4&lt;$D30,0,IF(BC$4&gt;$F$21,0,IF(BC$4=$F$21,$F30-SUM($Z30:BB30),MIN($F30*INDEX($AA$24:$DB$24,BC$4-$D30+1),$F30-SUM($Z30:BB30)))))</f>
        <v>0</v>
      </c>
      <c r="BD30" s="191" t="n">
        <f aca="false" t="array" ref="BD30:BD30">IF(BD$4&lt;$D30,0,IF(BD$4&gt;$F$21,0,IF(BD$4=$F$21,$F30-SUM($Z30:BC30),MIN($F30*INDEX($AA$24:$DB$24,BD$4-$D30+1),$F30-SUM($Z30:BC30)))))</f>
        <v>0</v>
      </c>
      <c r="BE30" s="191" t="n">
        <f aca="false" t="array" ref="BE30:BE30">IF(BE$4&lt;$D30,0,IF(BE$4&gt;$F$21,0,IF(BE$4=$F$21,$F30-SUM($Z30:BD30),MIN($F30*INDEX($AA$24:$DB$24,BE$4-$D30+1),$F30-SUM($Z30:BD30)))))</f>
        <v>0</v>
      </c>
      <c r="BF30" s="191" t="n">
        <f aca="false" t="array" ref="BF30:BF30">IF(BF$4&lt;$D30,0,IF(BF$4&gt;$F$21,0,IF(BF$4=$F$21,$F30-SUM($Z30:BE30),MIN($F30*INDEX($AA$24:$DB$24,BF$4-$D30+1),$F30-SUM($Z30:BE30)))))</f>
        <v>0</v>
      </c>
      <c r="BG30" s="191" t="n">
        <f aca="false" t="array" ref="BG30:BG30">IF(BG$4&lt;$D30,0,IF(BG$4&gt;$F$21,0,IF(BG$4=$F$21,$F30-SUM($Z30:BF30),MIN($F30*INDEX($AA$24:$DB$24,BG$4-$D30+1),$F30-SUM($Z30:BF30)))))</f>
        <v>0</v>
      </c>
      <c r="BH30" s="191" t="n">
        <f aca="false" t="array" ref="BH30:BH30">IF(BH$4&lt;$D30,0,IF(BH$4&gt;$F$21,0,IF(BH$4=$F$21,$F30-SUM($Z30:BG30),MIN($F30*INDEX($AA$24:$DB$24,BH$4-$D30+1),$F30-SUM($Z30:BG30)))))</f>
        <v>0</v>
      </c>
      <c r="BI30" s="191" t="n">
        <f aca="false" t="array" ref="BI30:BI30">IF(BI$4&lt;$D30,0,IF(BI$4&gt;$F$21,0,IF(BI$4=$F$21,$F30-SUM($Z30:BH30),MIN($F30*INDEX($AA$24:$DB$24,BI$4-$D30+1),$F30-SUM($Z30:BH30)))))</f>
        <v>0</v>
      </c>
      <c r="BJ30" s="191" t="n">
        <f aca="false" t="array" ref="BJ30:BJ30">IF(BJ$4&lt;$D30,0,IF(BJ$4&gt;$F$21,0,IF(BJ$4=$F$21,$F30-SUM($Z30:BI30),MIN($F30*INDEX($AA$24:$DB$24,BJ$4-$D30+1),$F30-SUM($Z30:BI30)))))</f>
        <v>0</v>
      </c>
      <c r="BK30" s="191" t="n">
        <f aca="false" t="array" ref="BK30:BK30">IF(BK$4&lt;$D30,0,IF(BK$4&gt;$F$21,0,IF(BK$4=$F$21,$F30-SUM($Z30:BJ30),MIN($F30*INDEX($AA$24:$DB$24,BK$4-$D30+1),$F30-SUM($Z30:BJ30)))))</f>
        <v>0</v>
      </c>
      <c r="BL30" s="191" t="n">
        <f aca="false" t="array" ref="BL30:BL30">IF(BL$4&lt;$D30,0,IF(BL$4&gt;$F$21,0,IF(BL$4=$F$21,$F30-SUM($Z30:BK30),MIN($F30*INDEX($AA$24:$DB$24,BL$4-$D30+1),$F30-SUM($Z30:BK30)))))</f>
        <v>0</v>
      </c>
      <c r="BM30" s="191" t="n">
        <f aca="false" t="array" ref="BM30:BM30">IF(BM$4&lt;$D30,0,IF(BM$4&gt;$F$21,0,IF(BM$4=$F$21,$F30-SUM($Z30:BL30),MIN($F30*INDEX($AA$24:$DB$24,BM$4-$D30+1),$F30-SUM($Z30:BL30)))))</f>
        <v>0</v>
      </c>
      <c r="BN30" s="191" t="n">
        <f aca="false" t="array" ref="BN30:BN30">IF(BN$4&lt;$D30,0,IF(BN$4&gt;$F$21,0,IF(BN$4=$F$21,$F30-SUM($Z30:BM30),MIN($F30*INDEX($AA$24:$DB$24,BN$4-$D30+1),$F30-SUM($Z30:BM30)))))</f>
        <v>0</v>
      </c>
      <c r="BO30" s="191" t="n">
        <f aca="false" t="array" ref="BO30:BO30">IF(BO$4&lt;$D30,0,IF(BO$4&gt;$F$21,0,IF(BO$4=$F$21,$F30-SUM($Z30:BN30),MIN($F30*INDEX($AA$24:$DB$24,BO$4-$D30+1),$F30-SUM($Z30:BN30)))))</f>
        <v>0</v>
      </c>
      <c r="BP30" s="191" t="n">
        <f aca="false" t="array" ref="BP30:BP30">IF(BP$4&lt;$D30,0,IF(BP$4&gt;$F$21,0,IF(BP$4=$F$21,$F30-SUM($Z30:BO30),MIN($F30*INDEX($AA$24:$DB$24,BP$4-$D30+1),$F30-SUM($Z30:BO30)))))</f>
        <v>0</v>
      </c>
      <c r="BQ30" s="191" t="n">
        <f aca="false" t="array" ref="BQ30:BQ30">IF(BQ$4&lt;$D30,0,IF(BQ$4&gt;$F$21,0,IF(BQ$4=$F$21,$F30-SUM($Z30:BP30),MIN($F30*INDEX($AA$24:$DB$24,BQ$4-$D30+1),$F30-SUM($Z30:BP30)))))</f>
        <v>0</v>
      </c>
      <c r="BR30" s="191" t="n">
        <f aca="false" t="array" ref="BR30:BR30">IF(BR$4&lt;$D30,0,IF(BR$4&gt;$F$21,0,IF(BR$4=$F$21,$F30-SUM($Z30:BQ30),MIN($F30*INDEX($AA$24:$DB$24,BR$4-$D30+1),$F30-SUM($Z30:BQ30)))))</f>
        <v>0</v>
      </c>
      <c r="BS30" s="191" t="n">
        <f aca="false" t="array" ref="BS30:BS30">IF(BS$4&lt;$D30,0,IF(BS$4&gt;$F$21,0,IF(BS$4=$F$21,$F30-SUM($Z30:BR30),MIN($F30*INDEX($AA$24:$DB$24,BS$4-$D30+1),$F30-SUM($Z30:BR30)))))</f>
        <v>0</v>
      </c>
      <c r="BT30" s="191" t="n">
        <f aca="false" t="array" ref="BT30:BT30">IF(BT$4&lt;$D30,0,IF(BT$4&gt;$F$21,0,IF(BT$4=$F$21,$F30-SUM($Z30:BS30),MIN($F30*INDEX($AA$24:$DB$24,BT$4-$D30+1),$F30-SUM($Z30:BS30)))))</f>
        <v>0</v>
      </c>
      <c r="BU30" s="191" t="n">
        <f aca="false" t="array" ref="BU30:BU30">IF(BU$4&lt;$D30,0,IF(BU$4&gt;$F$21,0,IF(BU$4=$F$21,$F30-SUM($Z30:BT30),MIN($F30*INDEX($AA$24:$DB$24,BU$4-$D30+1),$F30-SUM($Z30:BT30)))))</f>
        <v>0</v>
      </c>
      <c r="BV30" s="191" t="n">
        <f aca="false" t="array" ref="BV30:BV30">IF(BV$4&lt;$D30,0,IF(BV$4&gt;$F$21,0,IF(BV$4=$F$21,$F30-SUM($Z30:BU30),MIN($F30*INDEX($AA$24:$DB$24,BV$4-$D30+1),$F30-SUM($Z30:BU30)))))</f>
        <v>0</v>
      </c>
      <c r="BW30" s="191" t="n">
        <f aca="false" t="array" ref="BW30:BW30">IF(BW$4&lt;$D30,0,IF(BW$4&gt;$F$21,0,IF(BW$4=$F$21,$F30-SUM($Z30:BV30),MIN($F30*INDEX($AA$24:$DB$24,BW$4-$D30+1),$F30-SUM($Z30:BV30)))))</f>
        <v>0</v>
      </c>
      <c r="BX30" s="191" t="n">
        <f aca="false" t="array" ref="BX30:BX30">IF(BX$4&lt;$D30,0,IF(BX$4&gt;$F$21,0,IF(BX$4=$F$21,$F30-SUM($Z30:BW30),MIN($F30*INDEX($AA$24:$DB$24,BX$4-$D30+1),$F30-SUM($Z30:BW30)))))</f>
        <v>0</v>
      </c>
      <c r="BY30" s="191" t="n">
        <f aca="false" t="array" ref="BY30:BY30">IF(BY$4&lt;$D30,0,IF(BY$4&gt;$F$21,0,IF(BY$4=$F$21,$F30-SUM($Z30:BX30),MIN($F30*INDEX($AA$24:$DB$24,BY$4-$D30+1),$F30-SUM($Z30:BX30)))))</f>
        <v>0</v>
      </c>
      <c r="BZ30" s="191" t="n">
        <f aca="false" t="array" ref="BZ30:BZ30">IF(BZ$4&lt;$D30,0,IF(BZ$4&gt;$F$21,0,IF(BZ$4=$F$21,$F30-SUM($Z30:BY30),MIN($F30*INDEX($AA$24:$DB$24,BZ$4-$D30+1),$F30-SUM($Z30:BY30)))))</f>
        <v>0</v>
      </c>
      <c r="CA30" s="191" t="n">
        <f aca="false" t="array" ref="CA30:CA30">IF(CA$4&lt;$D30,0,IF(CA$4&gt;$F$21,0,IF(CA$4=$F$21,$F30-SUM($Z30:BZ30),MIN($F30*INDEX($AA$24:$DB$24,CA$4-$D30+1),$F30-SUM($Z30:BZ30)))))</f>
        <v>0</v>
      </c>
      <c r="CB30" s="191" t="n">
        <f aca="false" t="array" ref="CB30:CB30">IF(CB$4&lt;$D30,0,IF(CB$4&gt;$F$21,0,IF(CB$4=$F$21,$F30-SUM($Z30:CA30),MIN($F30*INDEX($AA$24:$DB$24,CB$4-$D30+1),$F30-SUM($Z30:CA30)))))</f>
        <v>0</v>
      </c>
      <c r="CC30" s="191" t="n">
        <f aca="false" t="array" ref="CC30:CC30">IF(CC$4&lt;$D30,0,IF(CC$4&gt;$F$21,0,IF(CC$4=$F$21,$F30-SUM($Z30:CB30),MIN($F30*INDEX($AA$24:$DB$24,CC$4-$D30+1),$F30-SUM($Z30:CB30)))))</f>
        <v>0</v>
      </c>
      <c r="CD30" s="191" t="n">
        <f aca="false" t="array" ref="CD30:CD30">IF(CD$4&lt;$D30,0,IF(CD$4&gt;$F$21,0,IF(CD$4=$F$21,$F30-SUM($Z30:CC30),MIN($F30*INDEX($AA$24:$DB$24,CD$4-$D30+1),$F30-SUM($Z30:CC30)))))</f>
        <v>0</v>
      </c>
      <c r="CE30" s="191" t="n">
        <f aca="false" t="array" ref="CE30:CE30">IF(CE$4&lt;$D30,0,IF(CE$4&gt;$F$21,0,IF(CE$4=$F$21,$F30-SUM($Z30:CD30),MIN($F30*INDEX($AA$24:$DB$24,CE$4-$D30+1),$F30-SUM($Z30:CD30)))))</f>
        <v>0</v>
      </c>
      <c r="CF30" s="191" t="n">
        <f aca="false" t="array" ref="CF30:CF30">IF(CF$4&lt;$D30,0,IF(CF$4&gt;$F$21,0,IF(CF$4=$F$21,$F30-SUM($Z30:CE30),MIN($F30*INDEX($AA$24:$DB$24,CF$4-$D30+1),$F30-SUM($Z30:CE30)))))</f>
        <v>0</v>
      </c>
      <c r="CG30" s="191" t="n">
        <f aca="false" t="array" ref="CG30:CG30">IF(CG$4&lt;$D30,0,IF(CG$4&gt;$F$21,0,IF(CG$4=$F$21,$F30-SUM($Z30:CF30),MIN($F30*INDEX($AA$24:$DB$24,CG$4-$D30+1),$F30-SUM($Z30:CF30)))))</f>
        <v>0</v>
      </c>
      <c r="CH30" s="191" t="n">
        <f aca="false" t="array" ref="CH30:CH30">IF(CH$4&lt;$D30,0,IF(CH$4&gt;$F$21,0,IF(CH$4=$F$21,$F30-SUM($Z30:CG30),MIN($F30*INDEX($AA$24:$DB$24,CH$4-$D30+1),$F30-SUM($Z30:CG30)))))</f>
        <v>0</v>
      </c>
      <c r="CI30" s="191" t="n">
        <f aca="false" t="array" ref="CI30:CI30">IF(CI$4&lt;$D30,0,IF(CI$4&gt;$F$21,0,IF(CI$4=$F$21,$F30-SUM($Z30:CH30),MIN($F30*INDEX($AA$24:$DB$24,CI$4-$D30+1),$F30-SUM($Z30:CH30)))))</f>
        <v>0</v>
      </c>
      <c r="CJ30" s="191" t="n">
        <f aca="false" t="array" ref="CJ30:CJ30">IF(CJ$4&lt;$D30,0,IF(CJ$4&gt;$F$21,0,IF(CJ$4=$F$21,$F30-SUM($Z30:CI30),MIN($F30*INDEX($AA$24:$DB$24,CJ$4-$D30+1),$F30-SUM($Z30:CI30)))))</f>
        <v>0</v>
      </c>
      <c r="CK30" s="191" t="n">
        <f aca="false" t="array" ref="CK30:CK30">IF(CK$4&lt;$D30,0,IF(CK$4&gt;$F$21,0,IF(CK$4=$F$21,$F30-SUM($Z30:CJ30),MIN($F30*INDEX($AA$24:$DB$24,CK$4-$D30+1),$F30-SUM($Z30:CJ30)))))</f>
        <v>0</v>
      </c>
      <c r="CL30" s="191" t="n">
        <f aca="false" t="array" ref="CL30:CL30">IF(CL$4&lt;$D30,0,IF(CL$4&gt;$F$21,0,IF(CL$4=$F$21,$F30-SUM($Z30:CK30),MIN($F30*INDEX($AA$24:$DB$24,CL$4-$D30+1),$F30-SUM($Z30:CK30)))))</f>
        <v>0</v>
      </c>
      <c r="CM30" s="191" t="n">
        <f aca="false" t="array" ref="CM30:CM30">IF(CM$4&lt;$D30,0,IF(CM$4&gt;$F$21,0,IF(CM$4=$F$21,$F30-SUM($Z30:CL30),MIN($F30*INDEX($AA$24:$DB$24,CM$4-$D30+1),$F30-SUM($Z30:CL30)))))</f>
        <v>0</v>
      </c>
      <c r="CN30" s="191" t="n">
        <f aca="false" t="array" ref="CN30:CN30">IF(CN$4&lt;$D30,0,IF(CN$4&gt;$F$21,0,IF(CN$4=$F$21,$F30-SUM($Z30:CM30),MIN($F30*INDEX($AA$24:$DB$24,CN$4-$D30+1),$F30-SUM($Z30:CM30)))))</f>
        <v>0</v>
      </c>
      <c r="CO30" s="191" t="n">
        <f aca="false" t="array" ref="CO30:CO30">IF(CO$4&lt;$D30,0,IF(CO$4&gt;$F$21,0,IF(CO$4=$F$21,$F30-SUM($Z30:CN30),MIN($F30*INDEX($AA$24:$DB$24,CO$4-$D30+1),$F30-SUM($Z30:CN30)))))</f>
        <v>0</v>
      </c>
      <c r="CP30" s="191" t="n">
        <f aca="false" t="array" ref="CP30:CP30">IF(CP$4&lt;$D30,0,IF(CP$4&gt;$F$21,0,IF(CP$4=$F$21,$F30-SUM($Z30:CO30),MIN($F30*INDEX($AA$24:$DB$24,CP$4-$D30+1),$F30-SUM($Z30:CO30)))))</f>
        <v>0</v>
      </c>
      <c r="CQ30" s="191" t="n">
        <f aca="false" t="array" ref="CQ30:CQ30">IF(CQ$4&lt;$D30,0,IF(CQ$4&gt;$F$21,0,IF(CQ$4=$F$21,$F30-SUM($Z30:CP30),MIN($F30*INDEX($AA$24:$DB$24,CQ$4-$D30+1),$F30-SUM($Z30:CP30)))))</f>
        <v>0</v>
      </c>
      <c r="CR30" s="191" t="n">
        <f aca="false" t="array" ref="CR30:CR30">IF(CR$4&lt;$D30,0,IF(CR$4&gt;$F$21,0,IF(CR$4=$F$21,$F30-SUM($Z30:CQ30),MIN($F30*INDEX($AA$24:$DB$24,CR$4-$D30+1),$F30-SUM($Z30:CQ30)))))</f>
        <v>0</v>
      </c>
      <c r="CS30" s="191" t="n">
        <f aca="false" t="array" ref="CS30:CS30">IF(CS$4&lt;$D30,0,IF(CS$4&gt;$F$21,0,IF(CS$4=$F$21,$F30-SUM($Z30:CR30),MIN($F30*INDEX($AA$24:$DB$24,CS$4-$D30+1),$F30-SUM($Z30:CR30)))))</f>
        <v>0</v>
      </c>
      <c r="CT30" s="191" t="n">
        <f aca="false" t="array" ref="CT30:CT30">IF(CT$4&lt;$D30,0,IF(CT$4&gt;$F$21,0,IF(CT$4=$F$21,$F30-SUM($Z30:CS30),MIN($F30*INDEX($AA$24:$DB$24,CT$4-$D30+1),$F30-SUM($Z30:CS30)))))</f>
        <v>0</v>
      </c>
      <c r="CU30" s="191" t="n">
        <f aca="false" t="array" ref="CU30:CU30">IF(CU$4&lt;$D30,0,IF(CU$4&gt;$F$21,0,IF(CU$4=$F$21,$F30-SUM($Z30:CT30),MIN($F30*INDEX($AA$24:$DB$24,CU$4-$D30+1),$F30-SUM($Z30:CT30)))))</f>
        <v>0</v>
      </c>
      <c r="CV30" s="191" t="n">
        <f aca="false" t="array" ref="CV30:CV30">IF(CV$4&lt;$D30,0,IF(CV$4&gt;$F$21,0,IF(CV$4=$F$21,$F30-SUM($Z30:CU30),MIN($F30*INDEX($AA$24:$DB$24,CV$4-$D30+1),$F30-SUM($Z30:CU30)))))</f>
        <v>0</v>
      </c>
      <c r="CW30" s="191" t="n">
        <f aca="false" t="array" ref="CW30:CW30">IF(CW$4&lt;$D30,0,IF(CW$4&gt;$F$21,0,IF(CW$4=$F$21,$F30-SUM($Z30:CV30),MIN($F30*INDEX($AA$24:$DB$24,CW$4-$D30+1),$F30-SUM($Z30:CV30)))))</f>
        <v>0</v>
      </c>
      <c r="CX30" s="191" t="n">
        <f aca="false" t="array" ref="CX30:CX30">IF(CX$4&lt;$D30,0,IF(CX$4&gt;$F$21,0,IF(CX$4=$F$21,$F30-SUM($Z30:CW30),MIN($F30*INDEX($AA$24:$DB$24,CX$4-$D30+1),$F30-SUM($Z30:CW30)))))</f>
        <v>0</v>
      </c>
      <c r="CY30" s="191" t="n">
        <f aca="false" t="array" ref="CY30:CY30">IF(CY$4&lt;$D30,0,IF(CY$4&gt;$F$21,0,IF(CY$4=$F$21,$F30-SUM($Z30:CX30),MIN($F30*INDEX($AA$24:$DB$24,CY$4-$D30+1),$F30-SUM($Z30:CX30)))))</f>
        <v>0</v>
      </c>
      <c r="CZ30" s="191" t="n">
        <f aca="false" t="array" ref="CZ30:CZ30">IF(CZ$4&lt;$D30,0,IF(CZ$4&gt;$F$21,0,IF(CZ$4=$F$21,$F30-SUM($Z30:CY30),MIN($F30*INDEX($AA$24:$DB$24,CZ$4-$D30+1),$F30-SUM($Z30:CY30)))))</f>
        <v>0</v>
      </c>
      <c r="DA30" s="191" t="n">
        <f aca="false" t="array" ref="DA30:DA30">IF(DA$4&lt;$D30,0,IF(DA$4&gt;$F$21,0,IF(DA$4=$F$21,$F30-SUM($Z30:CZ30),MIN($F30*INDEX($AA$24:$DB$24,DA$4-$D30+1),$F30-SUM($Z30:CZ30)))))</f>
        <v>0</v>
      </c>
      <c r="DB30" s="191" t="n">
        <f aca="false" t="array" ref="DB30:DB30">IF(DB$4&lt;$D30,0,IF(DB$4&gt;$F$21,0,IF(DB$4=$F$21,$F30-SUM($Z30:DA30),MIN($F30*INDEX($AA$24:$DB$24,DB$4-$D30+1),$F30-SUM($Z30:DA30)))))</f>
        <v>0</v>
      </c>
    </row>
    <row r="31" customFormat="false" ht="14.25" hidden="false" customHeight="false" outlineLevel="3" collapsed="false">
      <c r="D31" s="3" t="n">
        <v>6</v>
      </c>
      <c r="E31" s="3" t="str">
        <v>Total Capex Year 6</v>
      </c>
      <c r="F31" s="187" t="n">
        <v>203.4</v>
      </c>
      <c r="G31" s="187" t="n">
        <f aca="false">SUM(AA31:DB31)-F31</f>
        <v>0</v>
      </c>
      <c r="AA31" s="191" t="n">
        <f aca="false" t="array" ref="AA31:AA31">IF(AA$4&lt;$D31,0,IF(AA$4&gt;$F$21,0,IF(AA$4=$F$21,$F31-SUM($Z31:Z31),MIN($F31*INDEX($AA$24:$DB$24,AA$4-$D31+1),$F31-SUM($Z31:Z31)))))</f>
        <v>0</v>
      </c>
      <c r="AB31" s="191" t="n">
        <f aca="false" t="array" ref="AB31:AB31">IF(AB$4&lt;$D31,0,IF(AB$4&gt;$F$21,0,IF(AB$4=$F$21,$F31-SUM($Z31:AA31),MIN($F31*INDEX($AA$24:$DB$24,AB$4-$D31+1),$F31-SUM($Z31:AA31)))))</f>
        <v>0</v>
      </c>
      <c r="AC31" s="191" t="n">
        <f aca="false" t="array" ref="AC31:AC31">IF(AC$4&lt;$D31,0,IF(AC$4&gt;$F$21,0,IF(AC$4=$F$21,$F31-SUM($Z31:AB31),MIN($F31*INDEX($AA$24:$DB$24,AC$4-$D31+1),$F31-SUM($Z31:AB31)))))</f>
        <v>0</v>
      </c>
      <c r="AD31" s="191" t="n">
        <f aca="false" t="array" ref="AD31:AD31">IF(AD$4&lt;$D31,0,IF(AD$4&gt;$F$21,0,IF(AD$4=$F$21,$F31-SUM($Z31:AC31),MIN($F31*INDEX($AA$24:$DB$24,AD$4-$D31+1),$F31-SUM($Z31:AC31)))))</f>
        <v>0</v>
      </c>
      <c r="AE31" s="191" t="n">
        <f aca="false" t="array" ref="AE31:AE31">IF(AE$4&lt;$D31,0,IF(AE$4&gt;$F$21,0,IF(AE$4=$F$21,$F31-SUM($Z31:AD31),MIN($F31*INDEX($AA$24:$DB$24,AE$4-$D31+1),$F31-SUM($Z31:AD31)))))</f>
        <v>0</v>
      </c>
      <c r="AF31" s="191" t="n">
        <f aca="false" t="array" ref="AF31:AF31">IF(AF$4&lt;$D31,0,IF(AF$4&gt;$F$21,0,IF(AF$4=$F$21,$F31-SUM($Z31:AE31),MIN($F31*INDEX($AA$24:$DB$24,AF$4-$D31+1),$F31-SUM($Z31:AE31)))))</f>
        <v>10.17</v>
      </c>
      <c r="AG31" s="191" t="n">
        <f aca="false" t="array" ref="AG31:AG31">IF(AG$4&lt;$D31,0,IF(AG$4&gt;$F$21,0,IF(AG$4=$F$21,$F31-SUM($Z31:AF31),MIN($F31*INDEX($AA$24:$DB$24,AG$4-$D31+1),$F31-SUM($Z31:AF31)))))</f>
        <v>19.323</v>
      </c>
      <c r="AH31" s="191" t="n">
        <f aca="false" t="array" ref="AH31:AH31">IF(AH$4&lt;$D31,0,IF(AH$4&gt;$F$21,0,IF(AH$4=$F$21,$F31-SUM($Z31:AG31),MIN($F31*INDEX($AA$24:$DB$24,AH$4-$D31+1),$F31-SUM($Z31:AG31)))))</f>
        <v>17.4924</v>
      </c>
      <c r="AI31" s="191" t="n">
        <f aca="false" t="array" ref="AI31:AI31">IF(AI$4&lt;$D31,0,IF(AI$4&gt;$F$21,0,IF(AI$4=$F$21,$F31-SUM($Z31:AH31),MIN($F31*INDEX($AA$24:$DB$24,AI$4-$D31+1),$F31-SUM($Z31:AH31)))))</f>
        <v>15.6618</v>
      </c>
      <c r="AJ31" s="191" t="n">
        <f aca="false" t="array" ref="AJ31:AJ31">IF(AJ$4&lt;$D31,0,IF(AJ$4&gt;$F$21,0,IF(AJ$4=$F$21,$F31-SUM($Z31:AI31),MIN($F31*INDEX($AA$24:$DB$24,AJ$4-$D31+1),$F31-SUM($Z31:AI31)))))</f>
        <v>14.0346</v>
      </c>
      <c r="AK31" s="191" t="n">
        <f aca="false" t="array" ref="AK31:AK31">IF(AK$4&lt;$D31,0,IF(AK$4&gt;$F$21,0,IF(AK$4=$F$21,$F31-SUM($Z31:AJ31),MIN($F31*INDEX($AA$24:$DB$24,AK$4-$D31+1),$F31-SUM($Z31:AJ31)))))</f>
        <v>12.6108</v>
      </c>
      <c r="AL31" s="191" t="n">
        <f aca="false" t="array" ref="AL31:AL31">IF(AL$4&lt;$D31,0,IF(AL$4&gt;$F$21,0,IF(AL$4=$F$21,$F31-SUM($Z31:AK31),MIN($F31*INDEX($AA$24:$DB$24,AL$4-$D31+1),$F31-SUM($Z31:AK31)))))</f>
        <v>12.0006</v>
      </c>
      <c r="AM31" s="191" t="n">
        <f aca="false" t="array" ref="AM31:AM31">IF(AM$4&lt;$D31,0,IF(AM$4&gt;$F$21,0,IF(AM$4=$F$21,$F31-SUM($Z31:AL31),MIN($F31*INDEX($AA$24:$DB$24,AM$4-$D31+1),$F31-SUM($Z31:AL31)))))</f>
        <v>12.0006</v>
      </c>
      <c r="AN31" s="191" t="n">
        <f aca="false" t="array" ref="AN31:AN31">IF(AN$4&lt;$D31,0,IF(AN$4&gt;$F$21,0,IF(AN$4=$F$21,$F31-SUM($Z31:AM31),MIN($F31*INDEX($AA$24:$DB$24,AN$4-$D31+1),$F31-SUM($Z31:AM31)))))</f>
        <v>12.0006</v>
      </c>
      <c r="AO31" s="191" t="n">
        <f aca="false" t="array" ref="AO31:AO31">IF(AO$4&lt;$D31,0,IF(AO$4&gt;$F$21,0,IF(AO$4=$F$21,$F31-SUM($Z31:AN31),MIN($F31*INDEX($AA$24:$DB$24,AO$4-$D31+1),$F31-SUM($Z31:AN31)))))</f>
        <v>12.0006</v>
      </c>
      <c r="AP31" s="191" t="n">
        <f aca="false" t="array" ref="AP31:AP31">IF(AP$4&lt;$D31,0,IF(AP$4&gt;$F$21,0,IF(AP$4=$F$21,$F31-SUM($Z31:AO31),MIN($F31*INDEX($AA$24:$DB$24,AP$4-$D31+1),$F31-SUM($Z31:AO31)))))</f>
        <v>12.0006</v>
      </c>
      <c r="AQ31" s="191" t="n">
        <f aca="false" t="array" ref="AQ31:AQ31">IF(AQ$4&lt;$D31,0,IF(AQ$4&gt;$F$21,0,IF(AQ$4=$F$21,$F31-SUM($Z31:AP31),MIN($F31*INDEX($AA$24:$DB$24,AQ$4-$D31+1),$F31-SUM($Z31:AP31)))))</f>
        <v>12.0006</v>
      </c>
      <c r="AR31" s="191" t="n">
        <f aca="false" t="array" ref="AR31:AR31">IF(AR$4&lt;$D31,0,IF(AR$4&gt;$F$21,0,IF(AR$4=$F$21,$F31-SUM($Z31:AQ31),MIN($F31*INDEX($AA$24:$DB$24,AR$4-$D31+1),$F31-SUM($Z31:AQ31)))))</f>
        <v>12.0006</v>
      </c>
      <c r="AS31" s="191" t="n">
        <f aca="false" t="array" ref="AS31:AS31">IF(AS$4&lt;$D31,0,IF(AS$4&gt;$F$21,0,IF(AS$4=$F$21,$F31-SUM($Z31:AR31),MIN($F31*INDEX($AA$24:$DB$24,AS$4-$D31+1),$F31-SUM($Z31:AR31)))))</f>
        <v>12.0006</v>
      </c>
      <c r="AT31" s="191" t="n">
        <f aca="false" t="array" ref="AT31:AT31">IF(AT$4&lt;$D31,0,IF(AT$4&gt;$F$21,0,IF(AT$4=$F$21,$F31-SUM($Z31:AS31),MIN($F31*INDEX($AA$24:$DB$24,AT$4-$D31+1),$F31-SUM($Z31:AS31)))))</f>
        <v>12.0006</v>
      </c>
      <c r="AU31" s="191" t="n">
        <f aca="false" t="array" ref="AU31:AU31">IF(AU$4&lt;$D31,0,IF(AU$4&gt;$F$21,0,IF(AU$4=$F$21,$F31-SUM($Z31:AT31),MIN($F31*INDEX($AA$24:$DB$24,AU$4-$D31+1),$F31-SUM($Z31:AT31)))))</f>
        <v>6.102</v>
      </c>
      <c r="AV31" s="191" t="n">
        <f aca="false" t="array" ref="AV31:AV31">IF(AV$4&lt;$D31,0,IF(AV$4&gt;$F$21,0,IF(AV$4=$F$21,$F31-SUM($Z31:AU31),MIN($F31*INDEX($AA$24:$DB$24,AV$4-$D31+1),$F31-SUM($Z31:AU31)))))</f>
        <v>0</v>
      </c>
      <c r="AW31" s="191" t="n">
        <f aca="false" t="array" ref="AW31:AW31">IF(AW$4&lt;$D31,0,IF(AW$4&gt;$F$21,0,IF(AW$4=$F$21,$F31-SUM($Z31:AV31),MIN($F31*INDEX($AA$24:$DB$24,AW$4-$D31+1),$F31-SUM($Z31:AV31)))))</f>
        <v>0</v>
      </c>
      <c r="AX31" s="191" t="n">
        <f aca="false" t="array" ref="AX31:AX31">IF(AX$4&lt;$D31,0,IF(AX$4&gt;$F$21,0,IF(AX$4=$F$21,$F31-SUM($Z31:AW31),MIN($F31*INDEX($AA$24:$DB$24,AX$4-$D31+1),$F31-SUM($Z31:AW31)))))</f>
        <v>0</v>
      </c>
      <c r="AY31" s="191" t="n">
        <f aca="false" t="array" ref="AY31:AY31">IF(AY$4&lt;$D31,0,IF(AY$4&gt;$F$21,0,IF(AY$4=$F$21,$F31-SUM($Z31:AX31),MIN($F31*INDEX($AA$24:$DB$24,AY$4-$D31+1),$F31-SUM($Z31:AX31)))))</f>
        <v>0</v>
      </c>
      <c r="AZ31" s="191" t="n">
        <f aca="false" t="array" ref="AZ31:AZ31">IF(AZ$4&lt;$D31,0,IF(AZ$4&gt;$F$21,0,IF(AZ$4=$F$21,$F31-SUM($Z31:AY31),MIN($F31*INDEX($AA$24:$DB$24,AZ$4-$D31+1),$F31-SUM($Z31:AY31)))))</f>
        <v>0</v>
      </c>
      <c r="BA31" s="191" t="n">
        <f aca="false" t="array" ref="BA31:BA31">IF(BA$4&lt;$D31,0,IF(BA$4&gt;$F$21,0,IF(BA$4=$F$21,$F31-SUM($Z31:AZ31),MIN($F31*INDEX($AA$24:$DB$24,BA$4-$D31+1),$F31-SUM($Z31:AZ31)))))</f>
        <v>0</v>
      </c>
      <c r="BB31" s="191" t="n">
        <f aca="false" t="array" ref="BB31:BB31">IF(BB$4&lt;$D31,0,IF(BB$4&gt;$F$21,0,IF(BB$4=$F$21,$F31-SUM($Z31:BA31),MIN($F31*INDEX($AA$24:$DB$24,BB$4-$D31+1),$F31-SUM($Z31:BA31)))))</f>
        <v>0</v>
      </c>
      <c r="BC31" s="191" t="n">
        <f aca="false" t="array" ref="BC31:BC31">IF(BC$4&lt;$D31,0,IF(BC$4&gt;$F$21,0,IF(BC$4=$F$21,$F31-SUM($Z31:BB31),MIN($F31*INDEX($AA$24:$DB$24,BC$4-$D31+1),$F31-SUM($Z31:BB31)))))</f>
        <v>0</v>
      </c>
      <c r="BD31" s="191" t="n">
        <f aca="false" t="array" ref="BD31:BD31">IF(BD$4&lt;$D31,0,IF(BD$4&gt;$F$21,0,IF(BD$4=$F$21,$F31-SUM($Z31:BC31),MIN($F31*INDEX($AA$24:$DB$24,BD$4-$D31+1),$F31-SUM($Z31:BC31)))))</f>
        <v>0</v>
      </c>
      <c r="BE31" s="191" t="n">
        <f aca="false" t="array" ref="BE31:BE31">IF(BE$4&lt;$D31,0,IF(BE$4&gt;$F$21,0,IF(BE$4=$F$21,$F31-SUM($Z31:BD31),MIN($F31*INDEX($AA$24:$DB$24,BE$4-$D31+1),$F31-SUM($Z31:BD31)))))</f>
        <v>0</v>
      </c>
      <c r="BF31" s="191" t="n">
        <f aca="false" t="array" ref="BF31:BF31">IF(BF$4&lt;$D31,0,IF(BF$4&gt;$F$21,0,IF(BF$4=$F$21,$F31-SUM($Z31:BE31),MIN($F31*INDEX($AA$24:$DB$24,BF$4-$D31+1),$F31-SUM($Z31:BE31)))))</f>
        <v>0</v>
      </c>
      <c r="BG31" s="191" t="n">
        <f aca="false" t="array" ref="BG31:BG31">IF(BG$4&lt;$D31,0,IF(BG$4&gt;$F$21,0,IF(BG$4=$F$21,$F31-SUM($Z31:BF31),MIN($F31*INDEX($AA$24:$DB$24,BG$4-$D31+1),$F31-SUM($Z31:BF31)))))</f>
        <v>0</v>
      </c>
      <c r="BH31" s="191" t="n">
        <f aca="false" t="array" ref="BH31:BH31">IF(BH$4&lt;$D31,0,IF(BH$4&gt;$F$21,0,IF(BH$4=$F$21,$F31-SUM($Z31:BG31),MIN($F31*INDEX($AA$24:$DB$24,BH$4-$D31+1),$F31-SUM($Z31:BG31)))))</f>
        <v>0</v>
      </c>
      <c r="BI31" s="191" t="n">
        <f aca="false" t="array" ref="BI31:BI31">IF(BI$4&lt;$D31,0,IF(BI$4&gt;$F$21,0,IF(BI$4=$F$21,$F31-SUM($Z31:BH31),MIN($F31*INDEX($AA$24:$DB$24,BI$4-$D31+1),$F31-SUM($Z31:BH31)))))</f>
        <v>0</v>
      </c>
      <c r="BJ31" s="191" t="n">
        <f aca="false" t="array" ref="BJ31:BJ31">IF(BJ$4&lt;$D31,0,IF(BJ$4&gt;$F$21,0,IF(BJ$4=$F$21,$F31-SUM($Z31:BI31),MIN($F31*INDEX($AA$24:$DB$24,BJ$4-$D31+1),$F31-SUM($Z31:BI31)))))</f>
        <v>0</v>
      </c>
      <c r="BK31" s="191" t="n">
        <f aca="false" t="array" ref="BK31:BK31">IF(BK$4&lt;$D31,0,IF(BK$4&gt;$F$21,0,IF(BK$4=$F$21,$F31-SUM($Z31:BJ31),MIN($F31*INDEX($AA$24:$DB$24,BK$4-$D31+1),$F31-SUM($Z31:BJ31)))))</f>
        <v>0</v>
      </c>
      <c r="BL31" s="191" t="n">
        <f aca="false" t="array" ref="BL31:BL31">IF(BL$4&lt;$D31,0,IF(BL$4&gt;$F$21,0,IF(BL$4=$F$21,$F31-SUM($Z31:BK31),MIN($F31*INDEX($AA$24:$DB$24,BL$4-$D31+1),$F31-SUM($Z31:BK31)))))</f>
        <v>0</v>
      </c>
      <c r="BM31" s="191" t="n">
        <f aca="false" t="array" ref="BM31:BM31">IF(BM$4&lt;$D31,0,IF(BM$4&gt;$F$21,0,IF(BM$4=$F$21,$F31-SUM($Z31:BL31),MIN($F31*INDEX($AA$24:$DB$24,BM$4-$D31+1),$F31-SUM($Z31:BL31)))))</f>
        <v>0</v>
      </c>
      <c r="BN31" s="191" t="n">
        <f aca="false" t="array" ref="BN31:BN31">IF(BN$4&lt;$D31,0,IF(BN$4&gt;$F$21,0,IF(BN$4=$F$21,$F31-SUM($Z31:BM31),MIN($F31*INDEX($AA$24:$DB$24,BN$4-$D31+1),$F31-SUM($Z31:BM31)))))</f>
        <v>0</v>
      </c>
      <c r="BO31" s="191" t="n">
        <f aca="false" t="array" ref="BO31:BO31">IF(BO$4&lt;$D31,0,IF(BO$4&gt;$F$21,0,IF(BO$4=$F$21,$F31-SUM($Z31:BN31),MIN($F31*INDEX($AA$24:$DB$24,BO$4-$D31+1),$F31-SUM($Z31:BN31)))))</f>
        <v>0</v>
      </c>
      <c r="BP31" s="191" t="n">
        <f aca="false" t="array" ref="BP31:BP31">IF(BP$4&lt;$D31,0,IF(BP$4&gt;$F$21,0,IF(BP$4=$F$21,$F31-SUM($Z31:BO31),MIN($F31*INDEX($AA$24:$DB$24,BP$4-$D31+1),$F31-SUM($Z31:BO31)))))</f>
        <v>0</v>
      </c>
      <c r="BQ31" s="191" t="n">
        <f aca="false" t="array" ref="BQ31:BQ31">IF(BQ$4&lt;$D31,0,IF(BQ$4&gt;$F$21,0,IF(BQ$4=$F$21,$F31-SUM($Z31:BP31),MIN($F31*INDEX($AA$24:$DB$24,BQ$4-$D31+1),$F31-SUM($Z31:BP31)))))</f>
        <v>0</v>
      </c>
      <c r="BR31" s="191" t="n">
        <f aca="false" t="array" ref="BR31:BR31">IF(BR$4&lt;$D31,0,IF(BR$4&gt;$F$21,0,IF(BR$4=$F$21,$F31-SUM($Z31:BQ31),MIN($F31*INDEX($AA$24:$DB$24,BR$4-$D31+1),$F31-SUM($Z31:BQ31)))))</f>
        <v>0</v>
      </c>
      <c r="BS31" s="191" t="n">
        <f aca="false" t="array" ref="BS31:BS31">IF(BS$4&lt;$D31,0,IF(BS$4&gt;$F$21,0,IF(BS$4=$F$21,$F31-SUM($Z31:BR31),MIN($F31*INDEX($AA$24:$DB$24,BS$4-$D31+1),$F31-SUM($Z31:BR31)))))</f>
        <v>0</v>
      </c>
      <c r="BT31" s="191" t="n">
        <f aca="false" t="array" ref="BT31:BT31">IF(BT$4&lt;$D31,0,IF(BT$4&gt;$F$21,0,IF(BT$4=$F$21,$F31-SUM($Z31:BS31),MIN($F31*INDEX($AA$24:$DB$24,BT$4-$D31+1),$F31-SUM($Z31:BS31)))))</f>
        <v>0</v>
      </c>
      <c r="BU31" s="191" t="n">
        <f aca="false" t="array" ref="BU31:BU31">IF(BU$4&lt;$D31,0,IF(BU$4&gt;$F$21,0,IF(BU$4=$F$21,$F31-SUM($Z31:BT31),MIN($F31*INDEX($AA$24:$DB$24,BU$4-$D31+1),$F31-SUM($Z31:BT31)))))</f>
        <v>0</v>
      </c>
      <c r="BV31" s="191" t="n">
        <f aca="false" t="array" ref="BV31:BV31">IF(BV$4&lt;$D31,0,IF(BV$4&gt;$F$21,0,IF(BV$4=$F$21,$F31-SUM($Z31:BU31),MIN($F31*INDEX($AA$24:$DB$24,BV$4-$D31+1),$F31-SUM($Z31:BU31)))))</f>
        <v>0</v>
      </c>
      <c r="BW31" s="191" t="n">
        <f aca="false" t="array" ref="BW31:BW31">IF(BW$4&lt;$D31,0,IF(BW$4&gt;$F$21,0,IF(BW$4=$F$21,$F31-SUM($Z31:BV31),MIN($F31*INDEX($AA$24:$DB$24,BW$4-$D31+1),$F31-SUM($Z31:BV31)))))</f>
        <v>0</v>
      </c>
      <c r="BX31" s="191" t="n">
        <f aca="false" t="array" ref="BX31:BX31">IF(BX$4&lt;$D31,0,IF(BX$4&gt;$F$21,0,IF(BX$4=$F$21,$F31-SUM($Z31:BW31),MIN($F31*INDEX($AA$24:$DB$24,BX$4-$D31+1),$F31-SUM($Z31:BW31)))))</f>
        <v>0</v>
      </c>
      <c r="BY31" s="191" t="n">
        <f aca="false" t="array" ref="BY31:BY31">IF(BY$4&lt;$D31,0,IF(BY$4&gt;$F$21,0,IF(BY$4=$F$21,$F31-SUM($Z31:BX31),MIN($F31*INDEX($AA$24:$DB$24,BY$4-$D31+1),$F31-SUM($Z31:BX31)))))</f>
        <v>0</v>
      </c>
      <c r="BZ31" s="191" t="n">
        <f aca="false" t="array" ref="BZ31:BZ31">IF(BZ$4&lt;$D31,0,IF(BZ$4&gt;$F$21,0,IF(BZ$4=$F$21,$F31-SUM($Z31:BY31),MIN($F31*INDEX($AA$24:$DB$24,BZ$4-$D31+1),$F31-SUM($Z31:BY31)))))</f>
        <v>0</v>
      </c>
      <c r="CA31" s="191" t="n">
        <f aca="false" t="array" ref="CA31:CA31">IF(CA$4&lt;$D31,0,IF(CA$4&gt;$F$21,0,IF(CA$4=$F$21,$F31-SUM($Z31:BZ31),MIN($F31*INDEX($AA$24:$DB$24,CA$4-$D31+1),$F31-SUM($Z31:BZ31)))))</f>
        <v>0</v>
      </c>
      <c r="CB31" s="191" t="n">
        <f aca="false" t="array" ref="CB31:CB31">IF(CB$4&lt;$D31,0,IF(CB$4&gt;$F$21,0,IF(CB$4=$F$21,$F31-SUM($Z31:CA31),MIN($F31*INDEX($AA$24:$DB$24,CB$4-$D31+1),$F31-SUM($Z31:CA31)))))</f>
        <v>0</v>
      </c>
      <c r="CC31" s="191" t="n">
        <f aca="false" t="array" ref="CC31:CC31">IF(CC$4&lt;$D31,0,IF(CC$4&gt;$F$21,0,IF(CC$4=$F$21,$F31-SUM($Z31:CB31),MIN($F31*INDEX($AA$24:$DB$24,CC$4-$D31+1),$F31-SUM($Z31:CB31)))))</f>
        <v>0</v>
      </c>
      <c r="CD31" s="191" t="n">
        <f aca="false" t="array" ref="CD31:CD31">IF(CD$4&lt;$D31,0,IF(CD$4&gt;$F$21,0,IF(CD$4=$F$21,$F31-SUM($Z31:CC31),MIN($F31*INDEX($AA$24:$DB$24,CD$4-$D31+1),$F31-SUM($Z31:CC31)))))</f>
        <v>0</v>
      </c>
      <c r="CE31" s="191" t="n">
        <f aca="false" t="array" ref="CE31:CE31">IF(CE$4&lt;$D31,0,IF(CE$4&gt;$F$21,0,IF(CE$4=$F$21,$F31-SUM($Z31:CD31),MIN($F31*INDEX($AA$24:$DB$24,CE$4-$D31+1),$F31-SUM($Z31:CD31)))))</f>
        <v>0</v>
      </c>
      <c r="CF31" s="191" t="n">
        <f aca="false" t="array" ref="CF31:CF31">IF(CF$4&lt;$D31,0,IF(CF$4&gt;$F$21,0,IF(CF$4=$F$21,$F31-SUM($Z31:CE31),MIN($F31*INDEX($AA$24:$DB$24,CF$4-$D31+1),$F31-SUM($Z31:CE31)))))</f>
        <v>0</v>
      </c>
      <c r="CG31" s="191" t="n">
        <f aca="false" t="array" ref="CG31:CG31">IF(CG$4&lt;$D31,0,IF(CG$4&gt;$F$21,0,IF(CG$4=$F$21,$F31-SUM($Z31:CF31),MIN($F31*INDEX($AA$24:$DB$24,CG$4-$D31+1),$F31-SUM($Z31:CF31)))))</f>
        <v>0</v>
      </c>
      <c r="CH31" s="191" t="n">
        <f aca="false" t="array" ref="CH31:CH31">IF(CH$4&lt;$D31,0,IF(CH$4&gt;$F$21,0,IF(CH$4=$F$21,$F31-SUM($Z31:CG31),MIN($F31*INDEX($AA$24:$DB$24,CH$4-$D31+1),$F31-SUM($Z31:CG31)))))</f>
        <v>0</v>
      </c>
      <c r="CI31" s="191" t="n">
        <f aca="false" t="array" ref="CI31:CI31">IF(CI$4&lt;$D31,0,IF(CI$4&gt;$F$21,0,IF(CI$4=$F$21,$F31-SUM($Z31:CH31),MIN($F31*INDEX($AA$24:$DB$24,CI$4-$D31+1),$F31-SUM($Z31:CH31)))))</f>
        <v>0</v>
      </c>
      <c r="CJ31" s="191" t="n">
        <f aca="false" t="array" ref="CJ31:CJ31">IF(CJ$4&lt;$D31,0,IF(CJ$4&gt;$F$21,0,IF(CJ$4=$F$21,$F31-SUM($Z31:CI31),MIN($F31*INDEX($AA$24:$DB$24,CJ$4-$D31+1),$F31-SUM($Z31:CI31)))))</f>
        <v>0</v>
      </c>
      <c r="CK31" s="191" t="n">
        <f aca="false" t="array" ref="CK31:CK31">IF(CK$4&lt;$D31,0,IF(CK$4&gt;$F$21,0,IF(CK$4=$F$21,$F31-SUM($Z31:CJ31),MIN($F31*INDEX($AA$24:$DB$24,CK$4-$D31+1),$F31-SUM($Z31:CJ31)))))</f>
        <v>0</v>
      </c>
      <c r="CL31" s="191" t="n">
        <f aca="false" t="array" ref="CL31:CL31">IF(CL$4&lt;$D31,0,IF(CL$4&gt;$F$21,0,IF(CL$4=$F$21,$F31-SUM($Z31:CK31),MIN($F31*INDEX($AA$24:$DB$24,CL$4-$D31+1),$F31-SUM($Z31:CK31)))))</f>
        <v>0</v>
      </c>
      <c r="CM31" s="191" t="n">
        <f aca="false" t="array" ref="CM31:CM31">IF(CM$4&lt;$D31,0,IF(CM$4&gt;$F$21,0,IF(CM$4=$F$21,$F31-SUM($Z31:CL31),MIN($F31*INDEX($AA$24:$DB$24,CM$4-$D31+1),$F31-SUM($Z31:CL31)))))</f>
        <v>0</v>
      </c>
      <c r="CN31" s="191" t="n">
        <f aca="false" t="array" ref="CN31:CN31">IF(CN$4&lt;$D31,0,IF(CN$4&gt;$F$21,0,IF(CN$4=$F$21,$F31-SUM($Z31:CM31),MIN($F31*INDEX($AA$24:$DB$24,CN$4-$D31+1),$F31-SUM($Z31:CM31)))))</f>
        <v>0</v>
      </c>
      <c r="CO31" s="191" t="n">
        <f aca="false" t="array" ref="CO31:CO31">IF(CO$4&lt;$D31,0,IF(CO$4&gt;$F$21,0,IF(CO$4=$F$21,$F31-SUM($Z31:CN31),MIN($F31*INDEX($AA$24:$DB$24,CO$4-$D31+1),$F31-SUM($Z31:CN31)))))</f>
        <v>0</v>
      </c>
      <c r="CP31" s="191" t="n">
        <f aca="false" t="array" ref="CP31:CP31">IF(CP$4&lt;$D31,0,IF(CP$4&gt;$F$21,0,IF(CP$4=$F$21,$F31-SUM($Z31:CO31),MIN($F31*INDEX($AA$24:$DB$24,CP$4-$D31+1),$F31-SUM($Z31:CO31)))))</f>
        <v>0</v>
      </c>
      <c r="CQ31" s="191" t="n">
        <f aca="false" t="array" ref="CQ31:CQ31">IF(CQ$4&lt;$D31,0,IF(CQ$4&gt;$F$21,0,IF(CQ$4=$F$21,$F31-SUM($Z31:CP31),MIN($F31*INDEX($AA$24:$DB$24,CQ$4-$D31+1),$F31-SUM($Z31:CP31)))))</f>
        <v>0</v>
      </c>
      <c r="CR31" s="191" t="n">
        <f aca="false" t="array" ref="CR31:CR31">IF(CR$4&lt;$D31,0,IF(CR$4&gt;$F$21,0,IF(CR$4=$F$21,$F31-SUM($Z31:CQ31),MIN($F31*INDEX($AA$24:$DB$24,CR$4-$D31+1),$F31-SUM($Z31:CQ31)))))</f>
        <v>0</v>
      </c>
      <c r="CS31" s="191" t="n">
        <f aca="false" t="array" ref="CS31:CS31">IF(CS$4&lt;$D31,0,IF(CS$4&gt;$F$21,0,IF(CS$4=$F$21,$F31-SUM($Z31:CR31),MIN($F31*INDEX($AA$24:$DB$24,CS$4-$D31+1),$F31-SUM($Z31:CR31)))))</f>
        <v>0</v>
      </c>
      <c r="CT31" s="191" t="n">
        <f aca="false" t="array" ref="CT31:CT31">IF(CT$4&lt;$D31,0,IF(CT$4&gt;$F$21,0,IF(CT$4=$F$21,$F31-SUM($Z31:CS31),MIN($F31*INDEX($AA$24:$DB$24,CT$4-$D31+1),$F31-SUM($Z31:CS31)))))</f>
        <v>0</v>
      </c>
      <c r="CU31" s="191" t="n">
        <f aca="false" t="array" ref="CU31:CU31">IF(CU$4&lt;$D31,0,IF(CU$4&gt;$F$21,0,IF(CU$4=$F$21,$F31-SUM($Z31:CT31),MIN($F31*INDEX($AA$24:$DB$24,CU$4-$D31+1),$F31-SUM($Z31:CT31)))))</f>
        <v>0</v>
      </c>
      <c r="CV31" s="191" t="n">
        <f aca="false" t="array" ref="CV31:CV31">IF(CV$4&lt;$D31,0,IF(CV$4&gt;$F$21,0,IF(CV$4=$F$21,$F31-SUM($Z31:CU31),MIN($F31*INDEX($AA$24:$DB$24,CV$4-$D31+1),$F31-SUM($Z31:CU31)))))</f>
        <v>0</v>
      </c>
      <c r="CW31" s="191" t="n">
        <f aca="false" t="array" ref="CW31:CW31">IF(CW$4&lt;$D31,0,IF(CW$4&gt;$F$21,0,IF(CW$4=$F$21,$F31-SUM($Z31:CV31),MIN($F31*INDEX($AA$24:$DB$24,CW$4-$D31+1),$F31-SUM($Z31:CV31)))))</f>
        <v>0</v>
      </c>
      <c r="CX31" s="191" t="n">
        <f aca="false" t="array" ref="CX31:CX31">IF(CX$4&lt;$D31,0,IF(CX$4&gt;$F$21,0,IF(CX$4=$F$21,$F31-SUM($Z31:CW31),MIN($F31*INDEX($AA$24:$DB$24,CX$4-$D31+1),$F31-SUM($Z31:CW31)))))</f>
        <v>0</v>
      </c>
      <c r="CY31" s="191" t="n">
        <f aca="false" t="array" ref="CY31:CY31">IF(CY$4&lt;$D31,0,IF(CY$4&gt;$F$21,0,IF(CY$4=$F$21,$F31-SUM($Z31:CX31),MIN($F31*INDEX($AA$24:$DB$24,CY$4-$D31+1),$F31-SUM($Z31:CX31)))))</f>
        <v>0</v>
      </c>
      <c r="CZ31" s="191" t="n">
        <f aca="false" t="array" ref="CZ31:CZ31">IF(CZ$4&lt;$D31,0,IF(CZ$4&gt;$F$21,0,IF(CZ$4=$F$21,$F31-SUM($Z31:CY31),MIN($F31*INDEX($AA$24:$DB$24,CZ$4-$D31+1),$F31-SUM($Z31:CY31)))))</f>
        <v>0</v>
      </c>
      <c r="DA31" s="191" t="n">
        <f aca="false" t="array" ref="DA31:DA31">IF(DA$4&lt;$D31,0,IF(DA$4&gt;$F$21,0,IF(DA$4=$F$21,$F31-SUM($Z31:CZ31),MIN($F31*INDEX($AA$24:$DB$24,DA$4-$D31+1),$F31-SUM($Z31:CZ31)))))</f>
        <v>0</v>
      </c>
      <c r="DB31" s="191" t="n">
        <f aca="false" t="array" ref="DB31:DB31">IF(DB$4&lt;$D31,0,IF(DB$4&gt;$F$21,0,IF(DB$4=$F$21,$F31-SUM($Z31:DA31),MIN($F31*INDEX($AA$24:$DB$24,DB$4-$D31+1),$F31-SUM($Z31:DA31)))))</f>
        <v>0</v>
      </c>
    </row>
    <row r="32" customFormat="false" ht="14.25" hidden="false" customHeight="false" outlineLevel="3" collapsed="false">
      <c r="D32" s="3" t="n">
        <v>7</v>
      </c>
      <c r="E32" s="3" t="str">
        <v>Total Capex Year 7</v>
      </c>
      <c r="F32" s="187" t="n">
        <v>256.6</v>
      </c>
      <c r="G32" s="187" t="n">
        <f aca="false">SUM(AA32:DB32)-F32</f>
        <v>0</v>
      </c>
      <c r="AA32" s="191" t="n">
        <f aca="false" t="array" ref="AA32:AA32">IF(AA$4&lt;$D32,0,IF(AA$4&gt;$F$21,0,IF(AA$4=$F$21,$F32-SUM($Z32:Z32),MIN($F32*INDEX($AA$24:$DB$24,AA$4-$D32+1),$F32-SUM($Z32:Z32)))))</f>
        <v>0</v>
      </c>
      <c r="AB32" s="191" t="n">
        <f aca="false" t="array" ref="AB32:AB32">IF(AB$4&lt;$D32,0,IF(AB$4&gt;$F$21,0,IF(AB$4=$F$21,$F32-SUM($Z32:AA32),MIN($F32*INDEX($AA$24:$DB$24,AB$4-$D32+1),$F32-SUM($Z32:AA32)))))</f>
        <v>0</v>
      </c>
      <c r="AC32" s="191" t="n">
        <f aca="false" t="array" ref="AC32:AC32">IF(AC$4&lt;$D32,0,IF(AC$4&gt;$F$21,0,IF(AC$4=$F$21,$F32-SUM($Z32:AB32),MIN($F32*INDEX($AA$24:$DB$24,AC$4-$D32+1),$F32-SUM($Z32:AB32)))))</f>
        <v>0</v>
      </c>
      <c r="AD32" s="191" t="n">
        <f aca="false" t="array" ref="AD32:AD32">IF(AD$4&lt;$D32,0,IF(AD$4&gt;$F$21,0,IF(AD$4=$F$21,$F32-SUM($Z32:AC32),MIN($F32*INDEX($AA$24:$DB$24,AD$4-$D32+1),$F32-SUM($Z32:AC32)))))</f>
        <v>0</v>
      </c>
      <c r="AE32" s="191" t="n">
        <f aca="false" t="array" ref="AE32:AE32">IF(AE$4&lt;$D32,0,IF(AE$4&gt;$F$21,0,IF(AE$4=$F$21,$F32-SUM($Z32:AD32),MIN($F32*INDEX($AA$24:$DB$24,AE$4-$D32+1),$F32-SUM($Z32:AD32)))))</f>
        <v>0</v>
      </c>
      <c r="AF32" s="191" t="n">
        <f aca="false" t="array" ref="AF32:AF32">IF(AF$4&lt;$D32,0,IF(AF$4&gt;$F$21,0,IF(AF$4=$F$21,$F32-SUM($Z32:AE32),MIN($F32*INDEX($AA$24:$DB$24,AF$4-$D32+1),$F32-SUM($Z32:AE32)))))</f>
        <v>0</v>
      </c>
      <c r="AG32" s="191" t="n">
        <f aca="false" t="array" ref="AG32:AG32">IF(AG$4&lt;$D32,0,IF(AG$4&gt;$F$21,0,IF(AG$4=$F$21,$F32-SUM($Z32:AF32),MIN($F32*INDEX($AA$24:$DB$24,AG$4-$D32+1),$F32-SUM($Z32:AF32)))))</f>
        <v>12.83</v>
      </c>
      <c r="AH32" s="191" t="n">
        <f aca="false" t="array" ref="AH32:AH32">IF(AH$4&lt;$D32,0,IF(AH$4&gt;$F$21,0,IF(AH$4=$F$21,$F32-SUM($Z32:AG32),MIN($F32*INDEX($AA$24:$DB$24,AH$4-$D32+1),$F32-SUM($Z32:AG32)))))</f>
        <v>24.377</v>
      </c>
      <c r="AI32" s="191" t="n">
        <f aca="false" t="array" ref="AI32:AI32">IF(AI$4&lt;$D32,0,IF(AI$4&gt;$F$21,0,IF(AI$4=$F$21,$F32-SUM($Z32:AH32),MIN($F32*INDEX($AA$24:$DB$24,AI$4-$D32+1),$F32-SUM($Z32:AH32)))))</f>
        <v>22.0676</v>
      </c>
      <c r="AJ32" s="191" t="n">
        <f aca="false" t="array" ref="AJ32:AJ32">IF(AJ$4&lt;$D32,0,IF(AJ$4&gt;$F$21,0,IF(AJ$4=$F$21,$F32-SUM($Z32:AI32),MIN($F32*INDEX($AA$24:$DB$24,AJ$4-$D32+1),$F32-SUM($Z32:AI32)))))</f>
        <v>19.7582</v>
      </c>
      <c r="AK32" s="191" t="n">
        <f aca="false" t="array" ref="AK32:AK32">IF(AK$4&lt;$D32,0,IF(AK$4&gt;$F$21,0,IF(AK$4=$F$21,$F32-SUM($Z32:AJ32),MIN($F32*INDEX($AA$24:$DB$24,AK$4-$D32+1),$F32-SUM($Z32:AJ32)))))</f>
        <v>17.7054</v>
      </c>
      <c r="AL32" s="191" t="n">
        <f aca="false" t="array" ref="AL32:AL32">IF(AL$4&lt;$D32,0,IF(AL$4&gt;$F$21,0,IF(AL$4=$F$21,$F32-SUM($Z32:AK32),MIN($F32*INDEX($AA$24:$DB$24,AL$4-$D32+1),$F32-SUM($Z32:AK32)))))</f>
        <v>15.9092</v>
      </c>
      <c r="AM32" s="191" t="n">
        <f aca="false" t="array" ref="AM32:AM32">IF(AM$4&lt;$D32,0,IF(AM$4&gt;$F$21,0,IF(AM$4=$F$21,$F32-SUM($Z32:AL32),MIN($F32*INDEX($AA$24:$DB$24,AM$4-$D32+1),$F32-SUM($Z32:AL32)))))</f>
        <v>15.1394</v>
      </c>
      <c r="AN32" s="191" t="n">
        <f aca="false" t="array" ref="AN32:AN32">IF(AN$4&lt;$D32,0,IF(AN$4&gt;$F$21,0,IF(AN$4=$F$21,$F32-SUM($Z32:AM32),MIN($F32*INDEX($AA$24:$DB$24,AN$4-$D32+1),$F32-SUM($Z32:AM32)))))</f>
        <v>15.1394</v>
      </c>
      <c r="AO32" s="191" t="n">
        <f aca="false" t="array" ref="AO32:AO32">IF(AO$4&lt;$D32,0,IF(AO$4&gt;$F$21,0,IF(AO$4=$F$21,$F32-SUM($Z32:AN32),MIN($F32*INDEX($AA$24:$DB$24,AO$4-$D32+1),$F32-SUM($Z32:AN32)))))</f>
        <v>15.1394</v>
      </c>
      <c r="AP32" s="191" t="n">
        <f aca="false" t="array" ref="AP32:AP32">IF(AP$4&lt;$D32,0,IF(AP$4&gt;$F$21,0,IF(AP$4=$F$21,$F32-SUM($Z32:AO32),MIN($F32*INDEX($AA$24:$DB$24,AP$4-$D32+1),$F32-SUM($Z32:AO32)))))</f>
        <v>15.1394</v>
      </c>
      <c r="AQ32" s="191" t="n">
        <f aca="false" t="array" ref="AQ32:AQ32">IF(AQ$4&lt;$D32,0,IF(AQ$4&gt;$F$21,0,IF(AQ$4=$F$21,$F32-SUM($Z32:AP32),MIN($F32*INDEX($AA$24:$DB$24,AQ$4-$D32+1),$F32-SUM($Z32:AP32)))))</f>
        <v>15.1394</v>
      </c>
      <c r="AR32" s="191" t="n">
        <f aca="false" t="array" ref="AR32:AR32">IF(AR$4&lt;$D32,0,IF(AR$4&gt;$F$21,0,IF(AR$4=$F$21,$F32-SUM($Z32:AQ32),MIN($F32*INDEX($AA$24:$DB$24,AR$4-$D32+1),$F32-SUM($Z32:AQ32)))))</f>
        <v>15.1394</v>
      </c>
      <c r="AS32" s="191" t="n">
        <f aca="false" t="array" ref="AS32:AS32">IF(AS$4&lt;$D32,0,IF(AS$4&gt;$F$21,0,IF(AS$4=$F$21,$F32-SUM($Z32:AR32),MIN($F32*INDEX($AA$24:$DB$24,AS$4-$D32+1),$F32-SUM($Z32:AR32)))))</f>
        <v>15.1394</v>
      </c>
      <c r="AT32" s="191" t="n">
        <f aca="false" t="array" ref="AT32:AT32">IF(AT$4&lt;$D32,0,IF(AT$4&gt;$F$21,0,IF(AT$4=$F$21,$F32-SUM($Z32:AS32),MIN($F32*INDEX($AA$24:$DB$24,AT$4-$D32+1),$F32-SUM($Z32:AS32)))))</f>
        <v>15.1394</v>
      </c>
      <c r="AU32" s="191" t="n">
        <f aca="false" t="array" ref="AU32:AU32">IF(AU$4&lt;$D32,0,IF(AU$4&gt;$F$21,0,IF(AU$4=$F$21,$F32-SUM($Z32:AT32),MIN($F32*INDEX($AA$24:$DB$24,AU$4-$D32+1),$F32-SUM($Z32:AT32)))))</f>
        <v>15.1394</v>
      </c>
      <c r="AV32" s="191" t="n">
        <f aca="false" t="array" ref="AV32:AV32">IF(AV$4&lt;$D32,0,IF(AV$4&gt;$F$21,0,IF(AV$4=$F$21,$F32-SUM($Z32:AU32),MIN($F32*INDEX($AA$24:$DB$24,AV$4-$D32+1),$F32-SUM($Z32:AU32)))))</f>
        <v>7.698</v>
      </c>
      <c r="AW32" s="191" t="n">
        <f aca="false" t="array" ref="AW32:AW32">IF(AW$4&lt;$D32,0,IF(AW$4&gt;$F$21,0,IF(AW$4=$F$21,$F32-SUM($Z32:AV32),MIN($F32*INDEX($AA$24:$DB$24,AW$4-$D32+1),$F32-SUM($Z32:AV32)))))</f>
        <v>0</v>
      </c>
      <c r="AX32" s="191" t="n">
        <f aca="false" t="array" ref="AX32:AX32">IF(AX$4&lt;$D32,0,IF(AX$4&gt;$F$21,0,IF(AX$4=$F$21,$F32-SUM($Z32:AW32),MIN($F32*INDEX($AA$24:$DB$24,AX$4-$D32+1),$F32-SUM($Z32:AW32)))))</f>
        <v>0</v>
      </c>
      <c r="AY32" s="191" t="n">
        <f aca="false" t="array" ref="AY32:AY32">IF(AY$4&lt;$D32,0,IF(AY$4&gt;$F$21,0,IF(AY$4=$F$21,$F32-SUM($Z32:AX32),MIN($F32*INDEX($AA$24:$DB$24,AY$4-$D32+1),$F32-SUM($Z32:AX32)))))</f>
        <v>0</v>
      </c>
      <c r="AZ32" s="191" t="n">
        <f aca="false" t="array" ref="AZ32:AZ32">IF(AZ$4&lt;$D32,0,IF(AZ$4&gt;$F$21,0,IF(AZ$4=$F$21,$F32-SUM($Z32:AY32),MIN($F32*INDEX($AA$24:$DB$24,AZ$4-$D32+1),$F32-SUM($Z32:AY32)))))</f>
        <v>0</v>
      </c>
      <c r="BA32" s="191" t="n">
        <f aca="false" t="array" ref="BA32:BA32">IF(BA$4&lt;$D32,0,IF(BA$4&gt;$F$21,0,IF(BA$4=$F$21,$F32-SUM($Z32:AZ32),MIN($F32*INDEX($AA$24:$DB$24,BA$4-$D32+1),$F32-SUM($Z32:AZ32)))))</f>
        <v>0</v>
      </c>
      <c r="BB32" s="191" t="n">
        <f aca="false" t="array" ref="BB32:BB32">IF(BB$4&lt;$D32,0,IF(BB$4&gt;$F$21,0,IF(BB$4=$F$21,$F32-SUM($Z32:BA32),MIN($F32*INDEX($AA$24:$DB$24,BB$4-$D32+1),$F32-SUM($Z32:BA32)))))</f>
        <v>0</v>
      </c>
      <c r="BC32" s="191" t="n">
        <f aca="false" t="array" ref="BC32:BC32">IF(BC$4&lt;$D32,0,IF(BC$4&gt;$F$21,0,IF(BC$4=$F$21,$F32-SUM($Z32:BB32),MIN($F32*INDEX($AA$24:$DB$24,BC$4-$D32+1),$F32-SUM($Z32:BB32)))))</f>
        <v>0</v>
      </c>
      <c r="BD32" s="191" t="n">
        <f aca="false" t="array" ref="BD32:BD32">IF(BD$4&lt;$D32,0,IF(BD$4&gt;$F$21,0,IF(BD$4=$F$21,$F32-SUM($Z32:BC32),MIN($F32*INDEX($AA$24:$DB$24,BD$4-$D32+1),$F32-SUM($Z32:BC32)))))</f>
        <v>0</v>
      </c>
      <c r="BE32" s="191" t="n">
        <f aca="false" t="array" ref="BE32:BE32">IF(BE$4&lt;$D32,0,IF(BE$4&gt;$F$21,0,IF(BE$4=$F$21,$F32-SUM($Z32:BD32),MIN($F32*INDEX($AA$24:$DB$24,BE$4-$D32+1),$F32-SUM($Z32:BD32)))))</f>
        <v>0</v>
      </c>
      <c r="BF32" s="191" t="n">
        <f aca="false" t="array" ref="BF32:BF32">IF(BF$4&lt;$D32,0,IF(BF$4&gt;$F$21,0,IF(BF$4=$F$21,$F32-SUM($Z32:BE32),MIN($F32*INDEX($AA$24:$DB$24,BF$4-$D32+1),$F32-SUM($Z32:BE32)))))</f>
        <v>0</v>
      </c>
      <c r="BG32" s="191" t="n">
        <f aca="false" t="array" ref="BG32:BG32">IF(BG$4&lt;$D32,0,IF(BG$4&gt;$F$21,0,IF(BG$4=$F$21,$F32-SUM($Z32:BF32),MIN($F32*INDEX($AA$24:$DB$24,BG$4-$D32+1),$F32-SUM($Z32:BF32)))))</f>
        <v>0</v>
      </c>
      <c r="BH32" s="191" t="n">
        <f aca="false" t="array" ref="BH32:BH32">IF(BH$4&lt;$D32,0,IF(BH$4&gt;$F$21,0,IF(BH$4=$F$21,$F32-SUM($Z32:BG32),MIN($F32*INDEX($AA$24:$DB$24,BH$4-$D32+1),$F32-SUM($Z32:BG32)))))</f>
        <v>0</v>
      </c>
      <c r="BI32" s="191" t="n">
        <f aca="false" t="array" ref="BI32:BI32">IF(BI$4&lt;$D32,0,IF(BI$4&gt;$F$21,0,IF(BI$4=$F$21,$F32-SUM($Z32:BH32),MIN($F32*INDEX($AA$24:$DB$24,BI$4-$D32+1),$F32-SUM($Z32:BH32)))))</f>
        <v>0</v>
      </c>
      <c r="BJ32" s="191" t="n">
        <f aca="false" t="array" ref="BJ32:BJ32">IF(BJ$4&lt;$D32,0,IF(BJ$4&gt;$F$21,0,IF(BJ$4=$F$21,$F32-SUM($Z32:BI32),MIN($F32*INDEX($AA$24:$DB$24,BJ$4-$D32+1),$F32-SUM($Z32:BI32)))))</f>
        <v>0</v>
      </c>
      <c r="BK32" s="191" t="n">
        <f aca="false" t="array" ref="BK32:BK32">IF(BK$4&lt;$D32,0,IF(BK$4&gt;$F$21,0,IF(BK$4=$F$21,$F32-SUM($Z32:BJ32),MIN($F32*INDEX($AA$24:$DB$24,BK$4-$D32+1),$F32-SUM($Z32:BJ32)))))</f>
        <v>0</v>
      </c>
      <c r="BL32" s="191" t="n">
        <f aca="false" t="array" ref="BL32:BL32">IF(BL$4&lt;$D32,0,IF(BL$4&gt;$F$21,0,IF(BL$4=$F$21,$F32-SUM($Z32:BK32),MIN($F32*INDEX($AA$24:$DB$24,BL$4-$D32+1),$F32-SUM($Z32:BK32)))))</f>
        <v>0</v>
      </c>
      <c r="BM32" s="191" t="n">
        <f aca="false" t="array" ref="BM32:BM32">IF(BM$4&lt;$D32,0,IF(BM$4&gt;$F$21,0,IF(BM$4=$F$21,$F32-SUM($Z32:BL32),MIN($F32*INDEX($AA$24:$DB$24,BM$4-$D32+1),$F32-SUM($Z32:BL32)))))</f>
        <v>0</v>
      </c>
      <c r="BN32" s="191" t="n">
        <f aca="false" t="array" ref="BN32:BN32">IF(BN$4&lt;$D32,0,IF(BN$4&gt;$F$21,0,IF(BN$4=$F$21,$F32-SUM($Z32:BM32),MIN($F32*INDEX($AA$24:$DB$24,BN$4-$D32+1),$F32-SUM($Z32:BM32)))))</f>
        <v>0</v>
      </c>
      <c r="BO32" s="191" t="n">
        <f aca="false" t="array" ref="BO32:BO32">IF(BO$4&lt;$D32,0,IF(BO$4&gt;$F$21,0,IF(BO$4=$F$21,$F32-SUM($Z32:BN32),MIN($F32*INDEX($AA$24:$DB$24,BO$4-$D32+1),$F32-SUM($Z32:BN32)))))</f>
        <v>0</v>
      </c>
      <c r="BP32" s="191" t="n">
        <f aca="false" t="array" ref="BP32:BP32">IF(BP$4&lt;$D32,0,IF(BP$4&gt;$F$21,0,IF(BP$4=$F$21,$F32-SUM($Z32:BO32),MIN($F32*INDEX($AA$24:$DB$24,BP$4-$D32+1),$F32-SUM($Z32:BO32)))))</f>
        <v>0</v>
      </c>
      <c r="BQ32" s="191" t="n">
        <f aca="false" t="array" ref="BQ32:BQ32">IF(BQ$4&lt;$D32,0,IF(BQ$4&gt;$F$21,0,IF(BQ$4=$F$21,$F32-SUM($Z32:BP32),MIN($F32*INDEX($AA$24:$DB$24,BQ$4-$D32+1),$F32-SUM($Z32:BP32)))))</f>
        <v>0</v>
      </c>
      <c r="BR32" s="191" t="n">
        <f aca="false" t="array" ref="BR32:BR32">IF(BR$4&lt;$D32,0,IF(BR$4&gt;$F$21,0,IF(BR$4=$F$21,$F32-SUM($Z32:BQ32),MIN($F32*INDEX($AA$24:$DB$24,BR$4-$D32+1),$F32-SUM($Z32:BQ32)))))</f>
        <v>0</v>
      </c>
      <c r="BS32" s="191" t="n">
        <f aca="false" t="array" ref="BS32:BS32">IF(BS$4&lt;$D32,0,IF(BS$4&gt;$F$21,0,IF(BS$4=$F$21,$F32-SUM($Z32:BR32),MIN($F32*INDEX($AA$24:$DB$24,BS$4-$D32+1),$F32-SUM($Z32:BR32)))))</f>
        <v>0</v>
      </c>
      <c r="BT32" s="191" t="n">
        <f aca="false" t="array" ref="BT32:BT32">IF(BT$4&lt;$D32,0,IF(BT$4&gt;$F$21,0,IF(BT$4=$F$21,$F32-SUM($Z32:BS32),MIN($F32*INDEX($AA$24:$DB$24,BT$4-$D32+1),$F32-SUM($Z32:BS32)))))</f>
        <v>0</v>
      </c>
      <c r="BU32" s="191" t="n">
        <f aca="false" t="array" ref="BU32:BU32">IF(BU$4&lt;$D32,0,IF(BU$4&gt;$F$21,0,IF(BU$4=$F$21,$F32-SUM($Z32:BT32),MIN($F32*INDEX($AA$24:$DB$24,BU$4-$D32+1),$F32-SUM($Z32:BT32)))))</f>
        <v>0</v>
      </c>
      <c r="BV32" s="191" t="n">
        <f aca="false" t="array" ref="BV32:BV32">IF(BV$4&lt;$D32,0,IF(BV$4&gt;$F$21,0,IF(BV$4=$F$21,$F32-SUM($Z32:BU32),MIN($F32*INDEX($AA$24:$DB$24,BV$4-$D32+1),$F32-SUM($Z32:BU32)))))</f>
        <v>0</v>
      </c>
      <c r="BW32" s="191" t="n">
        <f aca="false" t="array" ref="BW32:BW32">IF(BW$4&lt;$D32,0,IF(BW$4&gt;$F$21,0,IF(BW$4=$F$21,$F32-SUM($Z32:BV32),MIN($F32*INDEX($AA$24:$DB$24,BW$4-$D32+1),$F32-SUM($Z32:BV32)))))</f>
        <v>0</v>
      </c>
      <c r="BX32" s="191" t="n">
        <f aca="false" t="array" ref="BX32:BX32">IF(BX$4&lt;$D32,0,IF(BX$4&gt;$F$21,0,IF(BX$4=$F$21,$F32-SUM($Z32:BW32),MIN($F32*INDEX($AA$24:$DB$24,BX$4-$D32+1),$F32-SUM($Z32:BW32)))))</f>
        <v>0</v>
      </c>
      <c r="BY32" s="191" t="n">
        <f aca="false" t="array" ref="BY32:BY32">IF(BY$4&lt;$D32,0,IF(BY$4&gt;$F$21,0,IF(BY$4=$F$21,$F32-SUM($Z32:BX32),MIN($F32*INDEX($AA$24:$DB$24,BY$4-$D32+1),$F32-SUM($Z32:BX32)))))</f>
        <v>0</v>
      </c>
      <c r="BZ32" s="191" t="n">
        <f aca="false" t="array" ref="BZ32:BZ32">IF(BZ$4&lt;$D32,0,IF(BZ$4&gt;$F$21,0,IF(BZ$4=$F$21,$F32-SUM($Z32:BY32),MIN($F32*INDEX($AA$24:$DB$24,BZ$4-$D32+1),$F32-SUM($Z32:BY32)))))</f>
        <v>0</v>
      </c>
      <c r="CA32" s="191" t="n">
        <f aca="false" t="array" ref="CA32:CA32">IF(CA$4&lt;$D32,0,IF(CA$4&gt;$F$21,0,IF(CA$4=$F$21,$F32-SUM($Z32:BZ32),MIN($F32*INDEX($AA$24:$DB$24,CA$4-$D32+1),$F32-SUM($Z32:BZ32)))))</f>
        <v>0</v>
      </c>
      <c r="CB32" s="191" t="n">
        <f aca="false" t="array" ref="CB32:CB32">IF(CB$4&lt;$D32,0,IF(CB$4&gt;$F$21,0,IF(CB$4=$F$21,$F32-SUM($Z32:CA32),MIN($F32*INDEX($AA$24:$DB$24,CB$4-$D32+1),$F32-SUM($Z32:CA32)))))</f>
        <v>0</v>
      </c>
      <c r="CC32" s="191" t="n">
        <f aca="false" t="array" ref="CC32:CC32">IF(CC$4&lt;$D32,0,IF(CC$4&gt;$F$21,0,IF(CC$4=$F$21,$F32-SUM($Z32:CB32),MIN($F32*INDEX($AA$24:$DB$24,CC$4-$D32+1),$F32-SUM($Z32:CB32)))))</f>
        <v>0</v>
      </c>
      <c r="CD32" s="191" t="n">
        <f aca="false" t="array" ref="CD32:CD32">IF(CD$4&lt;$D32,0,IF(CD$4&gt;$F$21,0,IF(CD$4=$F$21,$F32-SUM($Z32:CC32),MIN($F32*INDEX($AA$24:$DB$24,CD$4-$D32+1),$F32-SUM($Z32:CC32)))))</f>
        <v>0</v>
      </c>
      <c r="CE32" s="191" t="n">
        <f aca="false" t="array" ref="CE32:CE32">IF(CE$4&lt;$D32,0,IF(CE$4&gt;$F$21,0,IF(CE$4=$F$21,$F32-SUM($Z32:CD32),MIN($F32*INDEX($AA$24:$DB$24,CE$4-$D32+1),$F32-SUM($Z32:CD32)))))</f>
        <v>0</v>
      </c>
      <c r="CF32" s="191" t="n">
        <f aca="false" t="array" ref="CF32:CF32">IF(CF$4&lt;$D32,0,IF(CF$4&gt;$F$21,0,IF(CF$4=$F$21,$F32-SUM($Z32:CE32),MIN($F32*INDEX($AA$24:$DB$24,CF$4-$D32+1),$F32-SUM($Z32:CE32)))))</f>
        <v>0</v>
      </c>
      <c r="CG32" s="191" t="n">
        <f aca="false" t="array" ref="CG32:CG32">IF(CG$4&lt;$D32,0,IF(CG$4&gt;$F$21,0,IF(CG$4=$F$21,$F32-SUM($Z32:CF32),MIN($F32*INDEX($AA$24:$DB$24,CG$4-$D32+1),$F32-SUM($Z32:CF32)))))</f>
        <v>0</v>
      </c>
      <c r="CH32" s="191" t="n">
        <f aca="false" t="array" ref="CH32:CH32">IF(CH$4&lt;$D32,0,IF(CH$4&gt;$F$21,0,IF(CH$4=$F$21,$F32-SUM($Z32:CG32),MIN($F32*INDEX($AA$24:$DB$24,CH$4-$D32+1),$F32-SUM($Z32:CG32)))))</f>
        <v>0</v>
      </c>
      <c r="CI32" s="191" t="n">
        <f aca="false" t="array" ref="CI32:CI32">IF(CI$4&lt;$D32,0,IF(CI$4&gt;$F$21,0,IF(CI$4=$F$21,$F32-SUM($Z32:CH32),MIN($F32*INDEX($AA$24:$DB$24,CI$4-$D32+1),$F32-SUM($Z32:CH32)))))</f>
        <v>0</v>
      </c>
      <c r="CJ32" s="191" t="n">
        <f aca="false" t="array" ref="CJ32:CJ32">IF(CJ$4&lt;$D32,0,IF(CJ$4&gt;$F$21,0,IF(CJ$4=$F$21,$F32-SUM($Z32:CI32),MIN($F32*INDEX($AA$24:$DB$24,CJ$4-$D32+1),$F32-SUM($Z32:CI32)))))</f>
        <v>0</v>
      </c>
      <c r="CK32" s="191" t="n">
        <f aca="false" t="array" ref="CK32:CK32">IF(CK$4&lt;$D32,0,IF(CK$4&gt;$F$21,0,IF(CK$4=$F$21,$F32-SUM($Z32:CJ32),MIN($F32*INDEX($AA$24:$DB$24,CK$4-$D32+1),$F32-SUM($Z32:CJ32)))))</f>
        <v>0</v>
      </c>
      <c r="CL32" s="191" t="n">
        <f aca="false" t="array" ref="CL32:CL32">IF(CL$4&lt;$D32,0,IF(CL$4&gt;$F$21,0,IF(CL$4=$F$21,$F32-SUM($Z32:CK32),MIN($F32*INDEX($AA$24:$DB$24,CL$4-$D32+1),$F32-SUM($Z32:CK32)))))</f>
        <v>0</v>
      </c>
      <c r="CM32" s="191" t="n">
        <f aca="false" t="array" ref="CM32:CM32">IF(CM$4&lt;$D32,0,IF(CM$4&gt;$F$21,0,IF(CM$4=$F$21,$F32-SUM($Z32:CL32),MIN($F32*INDEX($AA$24:$DB$24,CM$4-$D32+1),$F32-SUM($Z32:CL32)))))</f>
        <v>0</v>
      </c>
      <c r="CN32" s="191" t="n">
        <f aca="false" t="array" ref="CN32:CN32">IF(CN$4&lt;$D32,0,IF(CN$4&gt;$F$21,0,IF(CN$4=$F$21,$F32-SUM($Z32:CM32),MIN($F32*INDEX($AA$24:$DB$24,CN$4-$D32+1),$F32-SUM($Z32:CM32)))))</f>
        <v>0</v>
      </c>
      <c r="CO32" s="191" t="n">
        <f aca="false" t="array" ref="CO32:CO32">IF(CO$4&lt;$D32,0,IF(CO$4&gt;$F$21,0,IF(CO$4=$F$21,$F32-SUM($Z32:CN32),MIN($F32*INDEX($AA$24:$DB$24,CO$4-$D32+1),$F32-SUM($Z32:CN32)))))</f>
        <v>0</v>
      </c>
      <c r="CP32" s="191" t="n">
        <f aca="false" t="array" ref="CP32:CP32">IF(CP$4&lt;$D32,0,IF(CP$4&gt;$F$21,0,IF(CP$4=$F$21,$F32-SUM($Z32:CO32),MIN($F32*INDEX($AA$24:$DB$24,CP$4-$D32+1),$F32-SUM($Z32:CO32)))))</f>
        <v>0</v>
      </c>
      <c r="CQ32" s="191" t="n">
        <f aca="false" t="array" ref="CQ32:CQ32">IF(CQ$4&lt;$D32,0,IF(CQ$4&gt;$F$21,0,IF(CQ$4=$F$21,$F32-SUM($Z32:CP32),MIN($F32*INDEX($AA$24:$DB$24,CQ$4-$D32+1),$F32-SUM($Z32:CP32)))))</f>
        <v>0</v>
      </c>
      <c r="CR32" s="191" t="n">
        <f aca="false" t="array" ref="CR32:CR32">IF(CR$4&lt;$D32,0,IF(CR$4&gt;$F$21,0,IF(CR$4=$F$21,$F32-SUM($Z32:CQ32),MIN($F32*INDEX($AA$24:$DB$24,CR$4-$D32+1),$F32-SUM($Z32:CQ32)))))</f>
        <v>0</v>
      </c>
      <c r="CS32" s="191" t="n">
        <f aca="false" t="array" ref="CS32:CS32">IF(CS$4&lt;$D32,0,IF(CS$4&gt;$F$21,0,IF(CS$4=$F$21,$F32-SUM($Z32:CR32),MIN($F32*INDEX($AA$24:$DB$24,CS$4-$D32+1),$F32-SUM($Z32:CR32)))))</f>
        <v>0</v>
      </c>
      <c r="CT32" s="191" t="n">
        <f aca="false" t="array" ref="CT32:CT32">IF(CT$4&lt;$D32,0,IF(CT$4&gt;$F$21,0,IF(CT$4=$F$21,$F32-SUM($Z32:CS32),MIN($F32*INDEX($AA$24:$DB$24,CT$4-$D32+1),$F32-SUM($Z32:CS32)))))</f>
        <v>0</v>
      </c>
      <c r="CU32" s="191" t="n">
        <f aca="false" t="array" ref="CU32:CU32">IF(CU$4&lt;$D32,0,IF(CU$4&gt;$F$21,0,IF(CU$4=$F$21,$F32-SUM($Z32:CT32),MIN($F32*INDEX($AA$24:$DB$24,CU$4-$D32+1),$F32-SUM($Z32:CT32)))))</f>
        <v>0</v>
      </c>
      <c r="CV32" s="191" t="n">
        <f aca="false" t="array" ref="CV32:CV32">IF(CV$4&lt;$D32,0,IF(CV$4&gt;$F$21,0,IF(CV$4=$F$21,$F32-SUM($Z32:CU32),MIN($F32*INDEX($AA$24:$DB$24,CV$4-$D32+1),$F32-SUM($Z32:CU32)))))</f>
        <v>0</v>
      </c>
      <c r="CW32" s="191" t="n">
        <f aca="false" t="array" ref="CW32:CW32">IF(CW$4&lt;$D32,0,IF(CW$4&gt;$F$21,0,IF(CW$4=$F$21,$F32-SUM($Z32:CV32),MIN($F32*INDEX($AA$24:$DB$24,CW$4-$D32+1),$F32-SUM($Z32:CV32)))))</f>
        <v>0</v>
      </c>
      <c r="CX32" s="191" t="n">
        <f aca="false" t="array" ref="CX32:CX32">IF(CX$4&lt;$D32,0,IF(CX$4&gt;$F$21,0,IF(CX$4=$F$21,$F32-SUM($Z32:CW32),MIN($F32*INDEX($AA$24:$DB$24,CX$4-$D32+1),$F32-SUM($Z32:CW32)))))</f>
        <v>0</v>
      </c>
      <c r="CY32" s="191" t="n">
        <f aca="false" t="array" ref="CY32:CY32">IF(CY$4&lt;$D32,0,IF(CY$4&gt;$F$21,0,IF(CY$4=$F$21,$F32-SUM($Z32:CX32),MIN($F32*INDEX($AA$24:$DB$24,CY$4-$D32+1),$F32-SUM($Z32:CX32)))))</f>
        <v>0</v>
      </c>
      <c r="CZ32" s="191" t="n">
        <f aca="false" t="array" ref="CZ32:CZ32">IF(CZ$4&lt;$D32,0,IF(CZ$4&gt;$F$21,0,IF(CZ$4=$F$21,$F32-SUM($Z32:CY32),MIN($F32*INDEX($AA$24:$DB$24,CZ$4-$D32+1),$F32-SUM($Z32:CY32)))))</f>
        <v>0</v>
      </c>
      <c r="DA32" s="191" t="n">
        <f aca="false" t="array" ref="DA32:DA32">IF(DA$4&lt;$D32,0,IF(DA$4&gt;$F$21,0,IF(DA$4=$F$21,$F32-SUM($Z32:CZ32),MIN($F32*INDEX($AA$24:$DB$24,DA$4-$D32+1),$F32-SUM($Z32:CZ32)))))</f>
        <v>0</v>
      </c>
      <c r="DB32" s="191" t="n">
        <f aca="false" t="array" ref="DB32:DB32">IF(DB$4&lt;$D32,0,IF(DB$4&gt;$F$21,0,IF(DB$4=$F$21,$F32-SUM($Z32:DA32),MIN($F32*INDEX($AA$24:$DB$24,DB$4-$D32+1),$F32-SUM($Z32:DA32)))))</f>
        <v>0</v>
      </c>
    </row>
    <row r="33" customFormat="false" ht="14.25" hidden="false" customHeight="false" outlineLevel="3" collapsed="false">
      <c r="D33" s="3" t="n">
        <v>8</v>
      </c>
      <c r="E33" s="3" t="str">
        <v>Total Capex Year 8</v>
      </c>
      <c r="F33" s="187" t="n">
        <v>255.3</v>
      </c>
      <c r="G33" s="187" t="n">
        <f aca="false">SUM(AA33:DB33)-F33</f>
        <v>0</v>
      </c>
      <c r="AA33" s="191" t="n">
        <f aca="false" t="array" ref="AA33:AA33">IF(AA$4&lt;$D33,0,IF(AA$4&gt;$F$21,0,IF(AA$4=$F$21,$F33-SUM($Z33:Z33),MIN($F33*INDEX($AA$24:$DB$24,AA$4-$D33+1),$F33-SUM($Z33:Z33)))))</f>
        <v>0</v>
      </c>
      <c r="AB33" s="191" t="n">
        <f aca="false" t="array" ref="AB33:AB33">IF(AB$4&lt;$D33,0,IF(AB$4&gt;$F$21,0,IF(AB$4=$F$21,$F33-SUM($Z33:AA33),MIN($F33*INDEX($AA$24:$DB$24,AB$4-$D33+1),$F33-SUM($Z33:AA33)))))</f>
        <v>0</v>
      </c>
      <c r="AC33" s="191" t="n">
        <f aca="false" t="array" ref="AC33:AC33">IF(AC$4&lt;$D33,0,IF(AC$4&gt;$F$21,0,IF(AC$4=$F$21,$F33-SUM($Z33:AB33),MIN($F33*INDEX($AA$24:$DB$24,AC$4-$D33+1),$F33-SUM($Z33:AB33)))))</f>
        <v>0</v>
      </c>
      <c r="AD33" s="191" t="n">
        <f aca="false" t="array" ref="AD33:AD33">IF(AD$4&lt;$D33,0,IF(AD$4&gt;$F$21,0,IF(AD$4=$F$21,$F33-SUM($Z33:AC33),MIN($F33*INDEX($AA$24:$DB$24,AD$4-$D33+1),$F33-SUM($Z33:AC33)))))</f>
        <v>0</v>
      </c>
      <c r="AE33" s="191" t="n">
        <f aca="false" t="array" ref="AE33:AE33">IF(AE$4&lt;$D33,0,IF(AE$4&gt;$F$21,0,IF(AE$4=$F$21,$F33-SUM($Z33:AD33),MIN($F33*INDEX($AA$24:$DB$24,AE$4-$D33+1),$F33-SUM($Z33:AD33)))))</f>
        <v>0</v>
      </c>
      <c r="AF33" s="191" t="n">
        <f aca="false" t="array" ref="AF33:AF33">IF(AF$4&lt;$D33,0,IF(AF$4&gt;$F$21,0,IF(AF$4=$F$21,$F33-SUM($Z33:AE33),MIN($F33*INDEX($AA$24:$DB$24,AF$4-$D33+1),$F33-SUM($Z33:AE33)))))</f>
        <v>0</v>
      </c>
      <c r="AG33" s="191" t="n">
        <f aca="false" t="array" ref="AG33:AG33">IF(AG$4&lt;$D33,0,IF(AG$4&gt;$F$21,0,IF(AG$4=$F$21,$F33-SUM($Z33:AF33),MIN($F33*INDEX($AA$24:$DB$24,AG$4-$D33+1),$F33-SUM($Z33:AF33)))))</f>
        <v>0</v>
      </c>
      <c r="AH33" s="191" t="n">
        <f aca="false" t="array" ref="AH33:AH33">IF(AH$4&lt;$D33,0,IF(AH$4&gt;$F$21,0,IF(AH$4=$F$21,$F33-SUM($Z33:AG33),MIN($F33*INDEX($AA$24:$DB$24,AH$4-$D33+1),$F33-SUM($Z33:AG33)))))</f>
        <v>12.765</v>
      </c>
      <c r="AI33" s="191" t="n">
        <f aca="false" t="array" ref="AI33:AI33">IF(AI$4&lt;$D33,0,IF(AI$4&gt;$F$21,0,IF(AI$4=$F$21,$F33-SUM($Z33:AH33),MIN($F33*INDEX($AA$24:$DB$24,AI$4-$D33+1),$F33-SUM($Z33:AH33)))))</f>
        <v>24.2535</v>
      </c>
      <c r="AJ33" s="191" t="n">
        <f aca="false" t="array" ref="AJ33:AJ33">IF(AJ$4&lt;$D33,0,IF(AJ$4&gt;$F$21,0,IF(AJ$4=$F$21,$F33-SUM($Z33:AI33),MIN($F33*INDEX($AA$24:$DB$24,AJ$4-$D33+1),$F33-SUM($Z33:AI33)))))</f>
        <v>21.9558</v>
      </c>
      <c r="AK33" s="191" t="n">
        <f aca="false" t="array" ref="AK33:AK33">IF(AK$4&lt;$D33,0,IF(AK$4&gt;$F$21,0,IF(AK$4=$F$21,$F33-SUM($Z33:AJ33),MIN($F33*INDEX($AA$24:$DB$24,AK$4-$D33+1),$F33-SUM($Z33:AJ33)))))</f>
        <v>19.6581</v>
      </c>
      <c r="AL33" s="191" t="n">
        <f aca="false" t="array" ref="AL33:AL33">IF(AL$4&lt;$D33,0,IF(AL$4&gt;$F$21,0,IF(AL$4=$F$21,$F33-SUM($Z33:AK33),MIN($F33*INDEX($AA$24:$DB$24,AL$4-$D33+1),$F33-SUM($Z33:AK33)))))</f>
        <v>17.6157</v>
      </c>
      <c r="AM33" s="191" t="n">
        <f aca="false" t="array" ref="AM33:AM33">IF(AM$4&lt;$D33,0,IF(AM$4&gt;$F$21,0,IF(AM$4=$F$21,$F33-SUM($Z33:AL33),MIN($F33*INDEX($AA$24:$DB$24,AM$4-$D33+1),$F33-SUM($Z33:AL33)))))</f>
        <v>15.8286</v>
      </c>
      <c r="AN33" s="191" t="n">
        <f aca="false" t="array" ref="AN33:AN33">IF(AN$4&lt;$D33,0,IF(AN$4&gt;$F$21,0,IF(AN$4=$F$21,$F33-SUM($Z33:AM33),MIN($F33*INDEX($AA$24:$DB$24,AN$4-$D33+1),$F33-SUM($Z33:AM33)))))</f>
        <v>15.0627</v>
      </c>
      <c r="AO33" s="191" t="n">
        <f aca="false" t="array" ref="AO33:AO33">IF(AO$4&lt;$D33,0,IF(AO$4&gt;$F$21,0,IF(AO$4=$F$21,$F33-SUM($Z33:AN33),MIN($F33*INDEX($AA$24:$DB$24,AO$4-$D33+1),$F33-SUM($Z33:AN33)))))</f>
        <v>15.0627</v>
      </c>
      <c r="AP33" s="191" t="n">
        <f aca="false" t="array" ref="AP33:AP33">IF(AP$4&lt;$D33,0,IF(AP$4&gt;$F$21,0,IF(AP$4=$F$21,$F33-SUM($Z33:AO33),MIN($F33*INDEX($AA$24:$DB$24,AP$4-$D33+1),$F33-SUM($Z33:AO33)))))</f>
        <v>15.0627</v>
      </c>
      <c r="AQ33" s="191" t="n">
        <f aca="false" t="array" ref="AQ33:AQ33">IF(AQ$4&lt;$D33,0,IF(AQ$4&gt;$F$21,0,IF(AQ$4=$F$21,$F33-SUM($Z33:AP33),MIN($F33*INDEX($AA$24:$DB$24,AQ$4-$D33+1),$F33-SUM($Z33:AP33)))))</f>
        <v>15.0627</v>
      </c>
      <c r="AR33" s="191" t="n">
        <f aca="false" t="array" ref="AR33:AR33">IF(AR$4&lt;$D33,0,IF(AR$4&gt;$F$21,0,IF(AR$4=$F$21,$F33-SUM($Z33:AQ33),MIN($F33*INDEX($AA$24:$DB$24,AR$4-$D33+1),$F33-SUM($Z33:AQ33)))))</f>
        <v>15.0627</v>
      </c>
      <c r="AS33" s="191" t="n">
        <f aca="false" t="array" ref="AS33:AS33">IF(AS$4&lt;$D33,0,IF(AS$4&gt;$F$21,0,IF(AS$4=$F$21,$F33-SUM($Z33:AR33),MIN($F33*INDEX($AA$24:$DB$24,AS$4-$D33+1),$F33-SUM($Z33:AR33)))))</f>
        <v>15.0627</v>
      </c>
      <c r="AT33" s="191" t="n">
        <f aca="false" t="array" ref="AT33:AT33">IF(AT$4&lt;$D33,0,IF(AT$4&gt;$F$21,0,IF(AT$4=$F$21,$F33-SUM($Z33:AS33),MIN($F33*INDEX($AA$24:$DB$24,AT$4-$D33+1),$F33-SUM($Z33:AS33)))))</f>
        <v>15.0627</v>
      </c>
      <c r="AU33" s="191" t="n">
        <f aca="false" t="array" ref="AU33:AU33">IF(AU$4&lt;$D33,0,IF(AU$4&gt;$F$21,0,IF(AU$4=$F$21,$F33-SUM($Z33:AT33),MIN($F33*INDEX($AA$24:$DB$24,AU$4-$D33+1),$F33-SUM($Z33:AT33)))))</f>
        <v>15.0627</v>
      </c>
      <c r="AV33" s="191" t="n">
        <f aca="false" t="array" ref="AV33:AV33">IF(AV$4&lt;$D33,0,IF(AV$4&gt;$F$21,0,IF(AV$4=$F$21,$F33-SUM($Z33:AU33),MIN($F33*INDEX($AA$24:$DB$24,AV$4-$D33+1),$F33-SUM($Z33:AU33)))))</f>
        <v>15.0627</v>
      </c>
      <c r="AW33" s="191" t="n">
        <f aca="false" t="array" ref="AW33:AW33">IF(AW$4&lt;$D33,0,IF(AW$4&gt;$F$21,0,IF(AW$4=$F$21,$F33-SUM($Z33:AV33),MIN($F33*INDEX($AA$24:$DB$24,AW$4-$D33+1),$F33-SUM($Z33:AV33)))))</f>
        <v>7.65899999999999</v>
      </c>
      <c r="AX33" s="191" t="n">
        <f aca="false" t="array" ref="AX33:AX33">IF(AX$4&lt;$D33,0,IF(AX$4&gt;$F$21,0,IF(AX$4=$F$21,$F33-SUM($Z33:AW33),MIN($F33*INDEX($AA$24:$DB$24,AX$4-$D33+1),$F33-SUM($Z33:AW33)))))</f>
        <v>0</v>
      </c>
      <c r="AY33" s="191" t="n">
        <f aca="false" t="array" ref="AY33:AY33">IF(AY$4&lt;$D33,0,IF(AY$4&gt;$F$21,0,IF(AY$4=$F$21,$F33-SUM($Z33:AX33),MIN($F33*INDEX($AA$24:$DB$24,AY$4-$D33+1),$F33-SUM($Z33:AX33)))))</f>
        <v>0</v>
      </c>
      <c r="AZ33" s="191" t="n">
        <f aca="false" t="array" ref="AZ33:AZ33">IF(AZ$4&lt;$D33,0,IF(AZ$4&gt;$F$21,0,IF(AZ$4=$F$21,$F33-SUM($Z33:AY33),MIN($F33*INDEX($AA$24:$DB$24,AZ$4-$D33+1),$F33-SUM($Z33:AY33)))))</f>
        <v>0</v>
      </c>
      <c r="BA33" s="191" t="n">
        <f aca="false" t="array" ref="BA33:BA33">IF(BA$4&lt;$D33,0,IF(BA$4&gt;$F$21,0,IF(BA$4=$F$21,$F33-SUM($Z33:AZ33),MIN($F33*INDEX($AA$24:$DB$24,BA$4-$D33+1),$F33-SUM($Z33:AZ33)))))</f>
        <v>0</v>
      </c>
      <c r="BB33" s="191" t="n">
        <f aca="false" t="array" ref="BB33:BB33">IF(BB$4&lt;$D33,0,IF(BB$4&gt;$F$21,0,IF(BB$4=$F$21,$F33-SUM($Z33:BA33),MIN($F33*INDEX($AA$24:$DB$24,BB$4-$D33+1),$F33-SUM($Z33:BA33)))))</f>
        <v>0</v>
      </c>
      <c r="BC33" s="191" t="n">
        <f aca="false" t="array" ref="BC33:BC33">IF(BC$4&lt;$D33,0,IF(BC$4&gt;$F$21,0,IF(BC$4=$F$21,$F33-SUM($Z33:BB33),MIN($F33*INDEX($AA$24:$DB$24,BC$4-$D33+1),$F33-SUM($Z33:BB33)))))</f>
        <v>0</v>
      </c>
      <c r="BD33" s="191" t="n">
        <f aca="false" t="array" ref="BD33:BD33">IF(BD$4&lt;$D33,0,IF(BD$4&gt;$F$21,0,IF(BD$4=$F$21,$F33-SUM($Z33:BC33),MIN($F33*INDEX($AA$24:$DB$24,BD$4-$D33+1),$F33-SUM($Z33:BC33)))))</f>
        <v>0</v>
      </c>
      <c r="BE33" s="191" t="n">
        <f aca="false" t="array" ref="BE33:BE33">IF(BE$4&lt;$D33,0,IF(BE$4&gt;$F$21,0,IF(BE$4=$F$21,$F33-SUM($Z33:BD33),MIN($F33*INDEX($AA$24:$DB$24,BE$4-$D33+1),$F33-SUM($Z33:BD33)))))</f>
        <v>0</v>
      </c>
      <c r="BF33" s="191" t="n">
        <f aca="false" t="array" ref="BF33:BF33">IF(BF$4&lt;$D33,0,IF(BF$4&gt;$F$21,0,IF(BF$4=$F$21,$F33-SUM($Z33:BE33),MIN($F33*INDEX($AA$24:$DB$24,BF$4-$D33+1),$F33-SUM($Z33:BE33)))))</f>
        <v>0</v>
      </c>
      <c r="BG33" s="191" t="n">
        <f aca="false" t="array" ref="BG33:BG33">IF(BG$4&lt;$D33,0,IF(BG$4&gt;$F$21,0,IF(BG$4=$F$21,$F33-SUM($Z33:BF33),MIN($F33*INDEX($AA$24:$DB$24,BG$4-$D33+1),$F33-SUM($Z33:BF33)))))</f>
        <v>0</v>
      </c>
      <c r="BH33" s="191" t="n">
        <f aca="false" t="array" ref="BH33:BH33">IF(BH$4&lt;$D33,0,IF(BH$4&gt;$F$21,0,IF(BH$4=$F$21,$F33-SUM($Z33:BG33),MIN($F33*INDEX($AA$24:$DB$24,BH$4-$D33+1),$F33-SUM($Z33:BG33)))))</f>
        <v>0</v>
      </c>
      <c r="BI33" s="191" t="n">
        <f aca="false" t="array" ref="BI33:BI33">IF(BI$4&lt;$D33,0,IF(BI$4&gt;$F$21,0,IF(BI$4=$F$21,$F33-SUM($Z33:BH33),MIN($F33*INDEX($AA$24:$DB$24,BI$4-$D33+1),$F33-SUM($Z33:BH33)))))</f>
        <v>0</v>
      </c>
      <c r="BJ33" s="191" t="n">
        <f aca="false" t="array" ref="BJ33:BJ33">IF(BJ$4&lt;$D33,0,IF(BJ$4&gt;$F$21,0,IF(BJ$4=$F$21,$F33-SUM($Z33:BI33),MIN($F33*INDEX($AA$24:$DB$24,BJ$4-$D33+1),$F33-SUM($Z33:BI33)))))</f>
        <v>0</v>
      </c>
      <c r="BK33" s="191" t="n">
        <f aca="false" t="array" ref="BK33:BK33">IF(BK$4&lt;$D33,0,IF(BK$4&gt;$F$21,0,IF(BK$4=$F$21,$F33-SUM($Z33:BJ33),MIN($F33*INDEX($AA$24:$DB$24,BK$4-$D33+1),$F33-SUM($Z33:BJ33)))))</f>
        <v>0</v>
      </c>
      <c r="BL33" s="191" t="n">
        <f aca="false" t="array" ref="BL33:BL33">IF(BL$4&lt;$D33,0,IF(BL$4&gt;$F$21,0,IF(BL$4=$F$21,$F33-SUM($Z33:BK33),MIN($F33*INDEX($AA$24:$DB$24,BL$4-$D33+1),$F33-SUM($Z33:BK33)))))</f>
        <v>0</v>
      </c>
      <c r="BM33" s="191" t="n">
        <f aca="false" t="array" ref="BM33:BM33">IF(BM$4&lt;$D33,0,IF(BM$4&gt;$F$21,0,IF(BM$4=$F$21,$F33-SUM($Z33:BL33),MIN($F33*INDEX($AA$24:$DB$24,BM$4-$D33+1),$F33-SUM($Z33:BL33)))))</f>
        <v>0</v>
      </c>
      <c r="BN33" s="191" t="n">
        <f aca="false" t="array" ref="BN33:BN33">IF(BN$4&lt;$D33,0,IF(BN$4&gt;$F$21,0,IF(BN$4=$F$21,$F33-SUM($Z33:BM33),MIN($F33*INDEX($AA$24:$DB$24,BN$4-$D33+1),$F33-SUM($Z33:BM33)))))</f>
        <v>0</v>
      </c>
      <c r="BO33" s="191" t="n">
        <f aca="false" t="array" ref="BO33:BO33">IF(BO$4&lt;$D33,0,IF(BO$4&gt;$F$21,0,IF(BO$4=$F$21,$F33-SUM($Z33:BN33),MIN($F33*INDEX($AA$24:$DB$24,BO$4-$D33+1),$F33-SUM($Z33:BN33)))))</f>
        <v>0</v>
      </c>
      <c r="BP33" s="191" t="n">
        <f aca="false" t="array" ref="BP33:BP33">IF(BP$4&lt;$D33,0,IF(BP$4&gt;$F$21,0,IF(BP$4=$F$21,$F33-SUM($Z33:BO33),MIN($F33*INDEX($AA$24:$DB$24,BP$4-$D33+1),$F33-SUM($Z33:BO33)))))</f>
        <v>0</v>
      </c>
      <c r="BQ33" s="191" t="n">
        <f aca="false" t="array" ref="BQ33:BQ33">IF(BQ$4&lt;$D33,0,IF(BQ$4&gt;$F$21,0,IF(BQ$4=$F$21,$F33-SUM($Z33:BP33),MIN($F33*INDEX($AA$24:$DB$24,BQ$4-$D33+1),$F33-SUM($Z33:BP33)))))</f>
        <v>0</v>
      </c>
      <c r="BR33" s="191" t="n">
        <f aca="false" t="array" ref="BR33:BR33">IF(BR$4&lt;$D33,0,IF(BR$4&gt;$F$21,0,IF(BR$4=$F$21,$F33-SUM($Z33:BQ33),MIN($F33*INDEX($AA$24:$DB$24,BR$4-$D33+1),$F33-SUM($Z33:BQ33)))))</f>
        <v>0</v>
      </c>
      <c r="BS33" s="191" t="n">
        <f aca="false" t="array" ref="BS33:BS33">IF(BS$4&lt;$D33,0,IF(BS$4&gt;$F$21,0,IF(BS$4=$F$21,$F33-SUM($Z33:BR33),MIN($F33*INDEX($AA$24:$DB$24,BS$4-$D33+1),$F33-SUM($Z33:BR33)))))</f>
        <v>0</v>
      </c>
      <c r="BT33" s="191" t="n">
        <f aca="false" t="array" ref="BT33:BT33">IF(BT$4&lt;$D33,0,IF(BT$4&gt;$F$21,0,IF(BT$4=$F$21,$F33-SUM($Z33:BS33),MIN($F33*INDEX($AA$24:$DB$24,BT$4-$D33+1),$F33-SUM($Z33:BS33)))))</f>
        <v>0</v>
      </c>
      <c r="BU33" s="191" t="n">
        <f aca="false" t="array" ref="BU33:BU33">IF(BU$4&lt;$D33,0,IF(BU$4&gt;$F$21,0,IF(BU$4=$F$21,$F33-SUM($Z33:BT33),MIN($F33*INDEX($AA$24:$DB$24,BU$4-$D33+1),$F33-SUM($Z33:BT33)))))</f>
        <v>0</v>
      </c>
      <c r="BV33" s="191" t="n">
        <f aca="false" t="array" ref="BV33:BV33">IF(BV$4&lt;$D33,0,IF(BV$4&gt;$F$21,0,IF(BV$4=$F$21,$F33-SUM($Z33:BU33),MIN($F33*INDEX($AA$24:$DB$24,BV$4-$D33+1),$F33-SUM($Z33:BU33)))))</f>
        <v>0</v>
      </c>
      <c r="BW33" s="191" t="n">
        <f aca="false" t="array" ref="BW33:BW33">IF(BW$4&lt;$D33,0,IF(BW$4&gt;$F$21,0,IF(BW$4=$F$21,$F33-SUM($Z33:BV33),MIN($F33*INDEX($AA$24:$DB$24,BW$4-$D33+1),$F33-SUM($Z33:BV33)))))</f>
        <v>0</v>
      </c>
      <c r="BX33" s="191" t="n">
        <f aca="false" t="array" ref="BX33:BX33">IF(BX$4&lt;$D33,0,IF(BX$4&gt;$F$21,0,IF(BX$4=$F$21,$F33-SUM($Z33:BW33),MIN($F33*INDEX($AA$24:$DB$24,BX$4-$D33+1),$F33-SUM($Z33:BW33)))))</f>
        <v>0</v>
      </c>
      <c r="BY33" s="191" t="n">
        <f aca="false" t="array" ref="BY33:BY33">IF(BY$4&lt;$D33,0,IF(BY$4&gt;$F$21,0,IF(BY$4=$F$21,$F33-SUM($Z33:BX33),MIN($F33*INDEX($AA$24:$DB$24,BY$4-$D33+1),$F33-SUM($Z33:BX33)))))</f>
        <v>0</v>
      </c>
      <c r="BZ33" s="191" t="n">
        <f aca="false" t="array" ref="BZ33:BZ33">IF(BZ$4&lt;$D33,0,IF(BZ$4&gt;$F$21,0,IF(BZ$4=$F$21,$F33-SUM($Z33:BY33),MIN($F33*INDEX($AA$24:$DB$24,BZ$4-$D33+1),$F33-SUM($Z33:BY33)))))</f>
        <v>0</v>
      </c>
      <c r="CA33" s="191" t="n">
        <f aca="false" t="array" ref="CA33:CA33">IF(CA$4&lt;$D33,0,IF(CA$4&gt;$F$21,0,IF(CA$4=$F$21,$F33-SUM($Z33:BZ33),MIN($F33*INDEX($AA$24:$DB$24,CA$4-$D33+1),$F33-SUM($Z33:BZ33)))))</f>
        <v>0</v>
      </c>
      <c r="CB33" s="191" t="n">
        <f aca="false" t="array" ref="CB33:CB33">IF(CB$4&lt;$D33,0,IF(CB$4&gt;$F$21,0,IF(CB$4=$F$21,$F33-SUM($Z33:CA33),MIN($F33*INDEX($AA$24:$DB$24,CB$4-$D33+1),$F33-SUM($Z33:CA33)))))</f>
        <v>0</v>
      </c>
      <c r="CC33" s="191" t="n">
        <f aca="false" t="array" ref="CC33:CC33">IF(CC$4&lt;$D33,0,IF(CC$4&gt;$F$21,0,IF(CC$4=$F$21,$F33-SUM($Z33:CB33),MIN($F33*INDEX($AA$24:$DB$24,CC$4-$D33+1),$F33-SUM($Z33:CB33)))))</f>
        <v>0</v>
      </c>
      <c r="CD33" s="191" t="n">
        <f aca="false" t="array" ref="CD33:CD33">IF(CD$4&lt;$D33,0,IF(CD$4&gt;$F$21,0,IF(CD$4=$F$21,$F33-SUM($Z33:CC33),MIN($F33*INDEX($AA$24:$DB$24,CD$4-$D33+1),$F33-SUM($Z33:CC33)))))</f>
        <v>0</v>
      </c>
      <c r="CE33" s="191" t="n">
        <f aca="false" t="array" ref="CE33:CE33">IF(CE$4&lt;$D33,0,IF(CE$4&gt;$F$21,0,IF(CE$4=$F$21,$F33-SUM($Z33:CD33),MIN($F33*INDEX($AA$24:$DB$24,CE$4-$D33+1),$F33-SUM($Z33:CD33)))))</f>
        <v>0</v>
      </c>
      <c r="CF33" s="191" t="n">
        <f aca="false" t="array" ref="CF33:CF33">IF(CF$4&lt;$D33,0,IF(CF$4&gt;$F$21,0,IF(CF$4=$F$21,$F33-SUM($Z33:CE33),MIN($F33*INDEX($AA$24:$DB$24,CF$4-$D33+1),$F33-SUM($Z33:CE33)))))</f>
        <v>0</v>
      </c>
      <c r="CG33" s="191" t="n">
        <f aca="false" t="array" ref="CG33:CG33">IF(CG$4&lt;$D33,0,IF(CG$4&gt;$F$21,0,IF(CG$4=$F$21,$F33-SUM($Z33:CF33),MIN($F33*INDEX($AA$24:$DB$24,CG$4-$D33+1),$F33-SUM($Z33:CF33)))))</f>
        <v>0</v>
      </c>
      <c r="CH33" s="191" t="n">
        <f aca="false" t="array" ref="CH33:CH33">IF(CH$4&lt;$D33,0,IF(CH$4&gt;$F$21,0,IF(CH$4=$F$21,$F33-SUM($Z33:CG33),MIN($F33*INDEX($AA$24:$DB$24,CH$4-$D33+1),$F33-SUM($Z33:CG33)))))</f>
        <v>0</v>
      </c>
      <c r="CI33" s="191" t="n">
        <f aca="false" t="array" ref="CI33:CI33">IF(CI$4&lt;$D33,0,IF(CI$4&gt;$F$21,0,IF(CI$4=$F$21,$F33-SUM($Z33:CH33),MIN($F33*INDEX($AA$24:$DB$24,CI$4-$D33+1),$F33-SUM($Z33:CH33)))))</f>
        <v>0</v>
      </c>
      <c r="CJ33" s="191" t="n">
        <f aca="false" t="array" ref="CJ33:CJ33">IF(CJ$4&lt;$D33,0,IF(CJ$4&gt;$F$21,0,IF(CJ$4=$F$21,$F33-SUM($Z33:CI33),MIN($F33*INDEX($AA$24:$DB$24,CJ$4-$D33+1),$F33-SUM($Z33:CI33)))))</f>
        <v>0</v>
      </c>
      <c r="CK33" s="191" t="n">
        <f aca="false" t="array" ref="CK33:CK33">IF(CK$4&lt;$D33,0,IF(CK$4&gt;$F$21,0,IF(CK$4=$F$21,$F33-SUM($Z33:CJ33),MIN($F33*INDEX($AA$24:$DB$24,CK$4-$D33+1),$F33-SUM($Z33:CJ33)))))</f>
        <v>0</v>
      </c>
      <c r="CL33" s="191" t="n">
        <f aca="false" t="array" ref="CL33:CL33">IF(CL$4&lt;$D33,0,IF(CL$4&gt;$F$21,0,IF(CL$4=$F$21,$F33-SUM($Z33:CK33),MIN($F33*INDEX($AA$24:$DB$24,CL$4-$D33+1),$F33-SUM($Z33:CK33)))))</f>
        <v>0</v>
      </c>
      <c r="CM33" s="191" t="n">
        <f aca="false" t="array" ref="CM33:CM33">IF(CM$4&lt;$D33,0,IF(CM$4&gt;$F$21,0,IF(CM$4=$F$21,$F33-SUM($Z33:CL33),MIN($F33*INDEX($AA$24:$DB$24,CM$4-$D33+1),$F33-SUM($Z33:CL33)))))</f>
        <v>0</v>
      </c>
      <c r="CN33" s="191" t="n">
        <f aca="false" t="array" ref="CN33:CN33">IF(CN$4&lt;$D33,0,IF(CN$4&gt;$F$21,0,IF(CN$4=$F$21,$F33-SUM($Z33:CM33),MIN($F33*INDEX($AA$24:$DB$24,CN$4-$D33+1),$F33-SUM($Z33:CM33)))))</f>
        <v>0</v>
      </c>
      <c r="CO33" s="191" t="n">
        <f aca="false" t="array" ref="CO33:CO33">IF(CO$4&lt;$D33,0,IF(CO$4&gt;$F$21,0,IF(CO$4=$F$21,$F33-SUM($Z33:CN33),MIN($F33*INDEX($AA$24:$DB$24,CO$4-$D33+1),$F33-SUM($Z33:CN33)))))</f>
        <v>0</v>
      </c>
      <c r="CP33" s="191" t="n">
        <f aca="false" t="array" ref="CP33:CP33">IF(CP$4&lt;$D33,0,IF(CP$4&gt;$F$21,0,IF(CP$4=$F$21,$F33-SUM($Z33:CO33),MIN($F33*INDEX($AA$24:$DB$24,CP$4-$D33+1),$F33-SUM($Z33:CO33)))))</f>
        <v>0</v>
      </c>
      <c r="CQ33" s="191" t="n">
        <f aca="false" t="array" ref="CQ33:CQ33">IF(CQ$4&lt;$D33,0,IF(CQ$4&gt;$F$21,0,IF(CQ$4=$F$21,$F33-SUM($Z33:CP33),MIN($F33*INDEX($AA$24:$DB$24,CQ$4-$D33+1),$F33-SUM($Z33:CP33)))))</f>
        <v>0</v>
      </c>
      <c r="CR33" s="191" t="n">
        <f aca="false" t="array" ref="CR33:CR33">IF(CR$4&lt;$D33,0,IF(CR$4&gt;$F$21,0,IF(CR$4=$F$21,$F33-SUM($Z33:CQ33),MIN($F33*INDEX($AA$24:$DB$24,CR$4-$D33+1),$F33-SUM($Z33:CQ33)))))</f>
        <v>0</v>
      </c>
      <c r="CS33" s="191" t="n">
        <f aca="false" t="array" ref="CS33:CS33">IF(CS$4&lt;$D33,0,IF(CS$4&gt;$F$21,0,IF(CS$4=$F$21,$F33-SUM($Z33:CR33),MIN($F33*INDEX($AA$24:$DB$24,CS$4-$D33+1),$F33-SUM($Z33:CR33)))))</f>
        <v>0</v>
      </c>
      <c r="CT33" s="191" t="n">
        <f aca="false" t="array" ref="CT33:CT33">IF(CT$4&lt;$D33,0,IF(CT$4&gt;$F$21,0,IF(CT$4=$F$21,$F33-SUM($Z33:CS33),MIN($F33*INDEX($AA$24:$DB$24,CT$4-$D33+1),$F33-SUM($Z33:CS33)))))</f>
        <v>0</v>
      </c>
      <c r="CU33" s="191" t="n">
        <f aca="false" t="array" ref="CU33:CU33">IF(CU$4&lt;$D33,0,IF(CU$4&gt;$F$21,0,IF(CU$4=$F$21,$F33-SUM($Z33:CT33),MIN($F33*INDEX($AA$24:$DB$24,CU$4-$D33+1),$F33-SUM($Z33:CT33)))))</f>
        <v>0</v>
      </c>
      <c r="CV33" s="191" t="n">
        <f aca="false" t="array" ref="CV33:CV33">IF(CV$4&lt;$D33,0,IF(CV$4&gt;$F$21,0,IF(CV$4=$F$21,$F33-SUM($Z33:CU33),MIN($F33*INDEX($AA$24:$DB$24,CV$4-$D33+1),$F33-SUM($Z33:CU33)))))</f>
        <v>0</v>
      </c>
      <c r="CW33" s="191" t="n">
        <f aca="false" t="array" ref="CW33:CW33">IF(CW$4&lt;$D33,0,IF(CW$4&gt;$F$21,0,IF(CW$4=$F$21,$F33-SUM($Z33:CV33),MIN($F33*INDEX($AA$24:$DB$24,CW$4-$D33+1),$F33-SUM($Z33:CV33)))))</f>
        <v>0</v>
      </c>
      <c r="CX33" s="191" t="n">
        <f aca="false" t="array" ref="CX33:CX33">IF(CX$4&lt;$D33,0,IF(CX$4&gt;$F$21,0,IF(CX$4=$F$21,$F33-SUM($Z33:CW33),MIN($F33*INDEX($AA$24:$DB$24,CX$4-$D33+1),$F33-SUM($Z33:CW33)))))</f>
        <v>0</v>
      </c>
      <c r="CY33" s="191" t="n">
        <f aca="false" t="array" ref="CY33:CY33">IF(CY$4&lt;$D33,0,IF(CY$4&gt;$F$21,0,IF(CY$4=$F$21,$F33-SUM($Z33:CX33),MIN($F33*INDEX($AA$24:$DB$24,CY$4-$D33+1),$F33-SUM($Z33:CX33)))))</f>
        <v>0</v>
      </c>
      <c r="CZ33" s="191" t="n">
        <f aca="false" t="array" ref="CZ33:CZ33">IF(CZ$4&lt;$D33,0,IF(CZ$4&gt;$F$21,0,IF(CZ$4=$F$21,$F33-SUM($Z33:CY33),MIN($F33*INDEX($AA$24:$DB$24,CZ$4-$D33+1),$F33-SUM($Z33:CY33)))))</f>
        <v>0</v>
      </c>
      <c r="DA33" s="191" t="n">
        <f aca="false" t="array" ref="DA33:DA33">IF(DA$4&lt;$D33,0,IF(DA$4&gt;$F$21,0,IF(DA$4=$F$21,$F33-SUM($Z33:CZ33),MIN($F33*INDEX($AA$24:$DB$24,DA$4-$D33+1),$F33-SUM($Z33:CZ33)))))</f>
        <v>0</v>
      </c>
      <c r="DB33" s="191" t="n">
        <f aca="false" t="array" ref="DB33:DB33">IF(DB$4&lt;$D33,0,IF(DB$4&gt;$F$21,0,IF(DB$4=$F$21,$F33-SUM($Z33:DA33),MIN($F33*INDEX($AA$24:$DB$24,DB$4-$D33+1),$F33-SUM($Z33:DA33)))))</f>
        <v>0</v>
      </c>
    </row>
    <row r="34" customFormat="false" ht="14.25" hidden="false" customHeight="false" outlineLevel="3" collapsed="false">
      <c r="D34" s="3" t="n">
        <v>9</v>
      </c>
      <c r="E34" s="3" t="str">
        <v>Total Capex Year 9</v>
      </c>
      <c r="F34" s="187" t="n">
        <v>277.4</v>
      </c>
      <c r="G34" s="187" t="n">
        <f aca="false">SUM(AA34:DB34)-F34</f>
        <v>0</v>
      </c>
      <c r="AA34" s="191" t="n">
        <f aca="false" t="array" ref="AA34:AA34">IF(AA$4&lt;$D34,0,IF(AA$4&gt;$F$21,0,IF(AA$4=$F$21,$F34-SUM($Z34:Z34),MIN($F34*INDEX($AA$24:$DB$24,AA$4-$D34+1),$F34-SUM($Z34:Z34)))))</f>
        <v>0</v>
      </c>
      <c r="AB34" s="191" t="n">
        <f aca="false" t="array" ref="AB34:AB34">IF(AB$4&lt;$D34,0,IF(AB$4&gt;$F$21,0,IF(AB$4=$F$21,$F34-SUM($Z34:AA34),MIN($F34*INDEX($AA$24:$DB$24,AB$4-$D34+1),$F34-SUM($Z34:AA34)))))</f>
        <v>0</v>
      </c>
      <c r="AC34" s="191" t="n">
        <f aca="false" t="array" ref="AC34:AC34">IF(AC$4&lt;$D34,0,IF(AC$4&gt;$F$21,0,IF(AC$4=$F$21,$F34-SUM($Z34:AB34),MIN($F34*INDEX($AA$24:$DB$24,AC$4-$D34+1),$F34-SUM($Z34:AB34)))))</f>
        <v>0</v>
      </c>
      <c r="AD34" s="191" t="n">
        <f aca="false" t="array" ref="AD34:AD34">IF(AD$4&lt;$D34,0,IF(AD$4&gt;$F$21,0,IF(AD$4=$F$21,$F34-SUM($Z34:AC34),MIN($F34*INDEX($AA$24:$DB$24,AD$4-$D34+1),$F34-SUM($Z34:AC34)))))</f>
        <v>0</v>
      </c>
      <c r="AE34" s="191" t="n">
        <f aca="false" t="array" ref="AE34:AE34">IF(AE$4&lt;$D34,0,IF(AE$4&gt;$F$21,0,IF(AE$4=$F$21,$F34-SUM($Z34:AD34),MIN($F34*INDEX($AA$24:$DB$24,AE$4-$D34+1),$F34-SUM($Z34:AD34)))))</f>
        <v>0</v>
      </c>
      <c r="AF34" s="191" t="n">
        <f aca="false" t="array" ref="AF34:AF34">IF(AF$4&lt;$D34,0,IF(AF$4&gt;$F$21,0,IF(AF$4=$F$21,$F34-SUM($Z34:AE34),MIN($F34*INDEX($AA$24:$DB$24,AF$4-$D34+1),$F34-SUM($Z34:AE34)))))</f>
        <v>0</v>
      </c>
      <c r="AG34" s="191" t="n">
        <f aca="false" t="array" ref="AG34:AG34">IF(AG$4&lt;$D34,0,IF(AG$4&gt;$F$21,0,IF(AG$4=$F$21,$F34-SUM($Z34:AF34),MIN($F34*INDEX($AA$24:$DB$24,AG$4-$D34+1),$F34-SUM($Z34:AF34)))))</f>
        <v>0</v>
      </c>
      <c r="AH34" s="191" t="n">
        <f aca="false" t="array" ref="AH34:AH34">IF(AH$4&lt;$D34,0,IF(AH$4&gt;$F$21,0,IF(AH$4=$F$21,$F34-SUM($Z34:AG34),MIN($F34*INDEX($AA$24:$DB$24,AH$4-$D34+1),$F34-SUM($Z34:AG34)))))</f>
        <v>0</v>
      </c>
      <c r="AI34" s="191" t="n">
        <f aca="false" t="array" ref="AI34:AI34">IF(AI$4&lt;$D34,0,IF(AI$4&gt;$F$21,0,IF(AI$4=$F$21,$F34-SUM($Z34:AH34),MIN($F34*INDEX($AA$24:$DB$24,AI$4-$D34+1),$F34-SUM($Z34:AH34)))))</f>
        <v>13.87</v>
      </c>
      <c r="AJ34" s="191" t="n">
        <f aca="false" t="array" ref="AJ34:AJ34">IF(AJ$4&lt;$D34,0,IF(AJ$4&gt;$F$21,0,IF(AJ$4=$F$21,$F34-SUM($Z34:AI34),MIN($F34*INDEX($AA$24:$DB$24,AJ$4-$D34+1),$F34-SUM($Z34:AI34)))))</f>
        <v>26.353</v>
      </c>
      <c r="AK34" s="191" t="n">
        <f aca="false" t="array" ref="AK34:AK34">IF(AK$4&lt;$D34,0,IF(AK$4&gt;$F$21,0,IF(AK$4=$F$21,$F34-SUM($Z34:AJ34),MIN($F34*INDEX($AA$24:$DB$24,AK$4-$D34+1),$F34-SUM($Z34:AJ34)))))</f>
        <v>23.8564</v>
      </c>
      <c r="AL34" s="191" t="n">
        <f aca="false" t="array" ref="AL34:AL34">IF(AL$4&lt;$D34,0,IF(AL$4&gt;$F$21,0,IF(AL$4=$F$21,$F34-SUM($Z34:AK34),MIN($F34*INDEX($AA$24:$DB$24,AL$4-$D34+1),$F34-SUM($Z34:AK34)))))</f>
        <v>21.3598</v>
      </c>
      <c r="AM34" s="191" t="n">
        <f aca="false" t="array" ref="AM34:AM34">IF(AM$4&lt;$D34,0,IF(AM$4&gt;$F$21,0,IF(AM$4=$F$21,$F34-SUM($Z34:AL34),MIN($F34*INDEX($AA$24:$DB$24,AM$4-$D34+1),$F34-SUM($Z34:AL34)))))</f>
        <v>19.1406</v>
      </c>
      <c r="AN34" s="191" t="n">
        <f aca="false" t="array" ref="AN34:AN34">IF(AN$4&lt;$D34,0,IF(AN$4&gt;$F$21,0,IF(AN$4=$F$21,$F34-SUM($Z34:AM34),MIN($F34*INDEX($AA$24:$DB$24,AN$4-$D34+1),$F34-SUM($Z34:AM34)))))</f>
        <v>17.1988</v>
      </c>
      <c r="AO34" s="191" t="n">
        <f aca="false" t="array" ref="AO34:AO34">IF(AO$4&lt;$D34,0,IF(AO$4&gt;$F$21,0,IF(AO$4=$F$21,$F34-SUM($Z34:AN34),MIN($F34*INDEX($AA$24:$DB$24,AO$4-$D34+1),$F34-SUM($Z34:AN34)))))</f>
        <v>16.3666</v>
      </c>
      <c r="AP34" s="191" t="n">
        <f aca="false" t="array" ref="AP34:AP34">IF(AP$4&lt;$D34,0,IF(AP$4&gt;$F$21,0,IF(AP$4=$F$21,$F34-SUM($Z34:AO34),MIN($F34*INDEX($AA$24:$DB$24,AP$4-$D34+1),$F34-SUM($Z34:AO34)))))</f>
        <v>16.3666</v>
      </c>
      <c r="AQ34" s="191" t="n">
        <f aca="false" t="array" ref="AQ34:AQ34">IF(AQ$4&lt;$D34,0,IF(AQ$4&gt;$F$21,0,IF(AQ$4=$F$21,$F34-SUM($Z34:AP34),MIN($F34*INDEX($AA$24:$DB$24,AQ$4-$D34+1),$F34-SUM($Z34:AP34)))))</f>
        <v>16.3666</v>
      </c>
      <c r="AR34" s="191" t="n">
        <f aca="false" t="array" ref="AR34:AR34">IF(AR$4&lt;$D34,0,IF(AR$4&gt;$F$21,0,IF(AR$4=$F$21,$F34-SUM($Z34:AQ34),MIN($F34*INDEX($AA$24:$DB$24,AR$4-$D34+1),$F34-SUM($Z34:AQ34)))))</f>
        <v>16.3666</v>
      </c>
      <c r="AS34" s="191" t="n">
        <f aca="false" t="array" ref="AS34:AS34">IF(AS$4&lt;$D34,0,IF(AS$4&gt;$F$21,0,IF(AS$4=$F$21,$F34-SUM($Z34:AR34),MIN($F34*INDEX($AA$24:$DB$24,AS$4-$D34+1),$F34-SUM($Z34:AR34)))))</f>
        <v>16.3666</v>
      </c>
      <c r="AT34" s="191" t="n">
        <f aca="false" t="array" ref="AT34:AT34">IF(AT$4&lt;$D34,0,IF(AT$4&gt;$F$21,0,IF(AT$4=$F$21,$F34-SUM($Z34:AS34),MIN($F34*INDEX($AA$24:$DB$24,AT$4-$D34+1),$F34-SUM($Z34:AS34)))))</f>
        <v>16.3666</v>
      </c>
      <c r="AU34" s="191" t="n">
        <f aca="false" t="array" ref="AU34:AU34">IF(AU$4&lt;$D34,0,IF(AU$4&gt;$F$21,0,IF(AU$4=$F$21,$F34-SUM($Z34:AT34),MIN($F34*INDEX($AA$24:$DB$24,AU$4-$D34+1),$F34-SUM($Z34:AT34)))))</f>
        <v>16.3666</v>
      </c>
      <c r="AV34" s="191" t="n">
        <f aca="false" t="array" ref="AV34:AV34">IF(AV$4&lt;$D34,0,IF(AV$4&gt;$F$21,0,IF(AV$4=$F$21,$F34-SUM($Z34:AU34),MIN($F34*INDEX($AA$24:$DB$24,AV$4-$D34+1),$F34-SUM($Z34:AU34)))))</f>
        <v>16.3666</v>
      </c>
      <c r="AW34" s="191" t="n">
        <f aca="false" t="array" ref="AW34:AW34">IF(AW$4&lt;$D34,0,IF(AW$4&gt;$F$21,0,IF(AW$4=$F$21,$F34-SUM($Z34:AV34),MIN($F34*INDEX($AA$24:$DB$24,AW$4-$D34+1),$F34-SUM($Z34:AV34)))))</f>
        <v>16.3666</v>
      </c>
      <c r="AX34" s="191" t="n">
        <f aca="false" t="array" ref="AX34:AX34">IF(AX$4&lt;$D34,0,IF(AX$4&gt;$F$21,0,IF(AX$4=$F$21,$F34-SUM($Z34:AW34),MIN($F34*INDEX($AA$24:$DB$24,AX$4-$D34+1),$F34-SUM($Z34:AW34)))))</f>
        <v>8.322</v>
      </c>
      <c r="AY34" s="191" t="n">
        <f aca="false" t="array" ref="AY34:AY34">IF(AY$4&lt;$D34,0,IF(AY$4&gt;$F$21,0,IF(AY$4=$F$21,$F34-SUM($Z34:AX34),MIN($F34*INDEX($AA$24:$DB$24,AY$4-$D34+1),$F34-SUM($Z34:AX34)))))</f>
        <v>0</v>
      </c>
      <c r="AZ34" s="191" t="n">
        <f aca="false" t="array" ref="AZ34:AZ34">IF(AZ$4&lt;$D34,0,IF(AZ$4&gt;$F$21,0,IF(AZ$4=$F$21,$F34-SUM($Z34:AY34),MIN($F34*INDEX($AA$24:$DB$24,AZ$4-$D34+1),$F34-SUM($Z34:AY34)))))</f>
        <v>0</v>
      </c>
      <c r="BA34" s="191" t="n">
        <f aca="false" t="array" ref="BA34:BA34">IF(BA$4&lt;$D34,0,IF(BA$4&gt;$F$21,0,IF(BA$4=$F$21,$F34-SUM($Z34:AZ34),MIN($F34*INDEX($AA$24:$DB$24,BA$4-$D34+1),$F34-SUM($Z34:AZ34)))))</f>
        <v>0</v>
      </c>
      <c r="BB34" s="191" t="n">
        <f aca="false" t="array" ref="BB34:BB34">IF(BB$4&lt;$D34,0,IF(BB$4&gt;$F$21,0,IF(BB$4=$F$21,$F34-SUM($Z34:BA34),MIN($F34*INDEX($AA$24:$DB$24,BB$4-$D34+1),$F34-SUM($Z34:BA34)))))</f>
        <v>0</v>
      </c>
      <c r="BC34" s="191" t="n">
        <f aca="false" t="array" ref="BC34:BC34">IF(BC$4&lt;$D34,0,IF(BC$4&gt;$F$21,0,IF(BC$4=$F$21,$F34-SUM($Z34:BB34),MIN($F34*INDEX($AA$24:$DB$24,BC$4-$D34+1),$F34-SUM($Z34:BB34)))))</f>
        <v>0</v>
      </c>
      <c r="BD34" s="191" t="n">
        <f aca="false" t="array" ref="BD34:BD34">IF(BD$4&lt;$D34,0,IF(BD$4&gt;$F$21,0,IF(BD$4=$F$21,$F34-SUM($Z34:BC34),MIN($F34*INDEX($AA$24:$DB$24,BD$4-$D34+1),$F34-SUM($Z34:BC34)))))</f>
        <v>0</v>
      </c>
      <c r="BE34" s="191" t="n">
        <f aca="false" t="array" ref="BE34:BE34">IF(BE$4&lt;$D34,0,IF(BE$4&gt;$F$21,0,IF(BE$4=$F$21,$F34-SUM($Z34:BD34),MIN($F34*INDEX($AA$24:$DB$24,BE$4-$D34+1),$F34-SUM($Z34:BD34)))))</f>
        <v>0</v>
      </c>
      <c r="BF34" s="191" t="n">
        <f aca="false" t="array" ref="BF34:BF34">IF(BF$4&lt;$D34,0,IF(BF$4&gt;$F$21,0,IF(BF$4=$F$21,$F34-SUM($Z34:BE34),MIN($F34*INDEX($AA$24:$DB$24,BF$4-$D34+1),$F34-SUM($Z34:BE34)))))</f>
        <v>0</v>
      </c>
      <c r="BG34" s="191" t="n">
        <f aca="false" t="array" ref="BG34:BG34">IF(BG$4&lt;$D34,0,IF(BG$4&gt;$F$21,0,IF(BG$4=$F$21,$F34-SUM($Z34:BF34),MIN($F34*INDEX($AA$24:$DB$24,BG$4-$D34+1),$F34-SUM($Z34:BF34)))))</f>
        <v>0</v>
      </c>
      <c r="BH34" s="191" t="n">
        <f aca="false" t="array" ref="BH34:BH34">IF(BH$4&lt;$D34,0,IF(BH$4&gt;$F$21,0,IF(BH$4=$F$21,$F34-SUM($Z34:BG34),MIN($F34*INDEX($AA$24:$DB$24,BH$4-$D34+1),$F34-SUM($Z34:BG34)))))</f>
        <v>0</v>
      </c>
      <c r="BI34" s="191" t="n">
        <f aca="false" t="array" ref="BI34:BI34">IF(BI$4&lt;$D34,0,IF(BI$4&gt;$F$21,0,IF(BI$4=$F$21,$F34-SUM($Z34:BH34),MIN($F34*INDEX($AA$24:$DB$24,BI$4-$D34+1),$F34-SUM($Z34:BH34)))))</f>
        <v>0</v>
      </c>
      <c r="BJ34" s="191" t="n">
        <f aca="false" t="array" ref="BJ34:BJ34">IF(BJ$4&lt;$D34,0,IF(BJ$4&gt;$F$21,0,IF(BJ$4=$F$21,$F34-SUM($Z34:BI34),MIN($F34*INDEX($AA$24:$DB$24,BJ$4-$D34+1),$F34-SUM($Z34:BI34)))))</f>
        <v>0</v>
      </c>
      <c r="BK34" s="191" t="n">
        <f aca="false" t="array" ref="BK34:BK34">IF(BK$4&lt;$D34,0,IF(BK$4&gt;$F$21,0,IF(BK$4=$F$21,$F34-SUM($Z34:BJ34),MIN($F34*INDEX($AA$24:$DB$24,BK$4-$D34+1),$F34-SUM($Z34:BJ34)))))</f>
        <v>0</v>
      </c>
      <c r="BL34" s="191" t="n">
        <f aca="false" t="array" ref="BL34:BL34">IF(BL$4&lt;$D34,0,IF(BL$4&gt;$F$21,0,IF(BL$4=$F$21,$F34-SUM($Z34:BK34),MIN($F34*INDEX($AA$24:$DB$24,BL$4-$D34+1),$F34-SUM($Z34:BK34)))))</f>
        <v>0</v>
      </c>
      <c r="BM34" s="191" t="n">
        <f aca="false" t="array" ref="BM34:BM34">IF(BM$4&lt;$D34,0,IF(BM$4&gt;$F$21,0,IF(BM$4=$F$21,$F34-SUM($Z34:BL34),MIN($F34*INDEX($AA$24:$DB$24,BM$4-$D34+1),$F34-SUM($Z34:BL34)))))</f>
        <v>0</v>
      </c>
      <c r="BN34" s="191" t="n">
        <f aca="false" t="array" ref="BN34:BN34">IF(BN$4&lt;$D34,0,IF(BN$4&gt;$F$21,0,IF(BN$4=$F$21,$F34-SUM($Z34:BM34),MIN($F34*INDEX($AA$24:$DB$24,BN$4-$D34+1),$F34-SUM($Z34:BM34)))))</f>
        <v>0</v>
      </c>
      <c r="BO34" s="191" t="n">
        <f aca="false" t="array" ref="BO34:BO34">IF(BO$4&lt;$D34,0,IF(BO$4&gt;$F$21,0,IF(BO$4=$F$21,$F34-SUM($Z34:BN34),MIN($F34*INDEX($AA$24:$DB$24,BO$4-$D34+1),$F34-SUM($Z34:BN34)))))</f>
        <v>0</v>
      </c>
      <c r="BP34" s="191" t="n">
        <f aca="false" t="array" ref="BP34:BP34">IF(BP$4&lt;$D34,0,IF(BP$4&gt;$F$21,0,IF(BP$4=$F$21,$F34-SUM($Z34:BO34),MIN($F34*INDEX($AA$24:$DB$24,BP$4-$D34+1),$F34-SUM($Z34:BO34)))))</f>
        <v>0</v>
      </c>
      <c r="BQ34" s="191" t="n">
        <f aca="false" t="array" ref="BQ34:BQ34">IF(BQ$4&lt;$D34,0,IF(BQ$4&gt;$F$21,0,IF(BQ$4=$F$21,$F34-SUM($Z34:BP34),MIN($F34*INDEX($AA$24:$DB$24,BQ$4-$D34+1),$F34-SUM($Z34:BP34)))))</f>
        <v>0</v>
      </c>
      <c r="BR34" s="191" t="n">
        <f aca="false" t="array" ref="BR34:BR34">IF(BR$4&lt;$D34,0,IF(BR$4&gt;$F$21,0,IF(BR$4=$F$21,$F34-SUM($Z34:BQ34),MIN($F34*INDEX($AA$24:$DB$24,BR$4-$D34+1),$F34-SUM($Z34:BQ34)))))</f>
        <v>0</v>
      </c>
      <c r="BS34" s="191" t="n">
        <f aca="false" t="array" ref="BS34:BS34">IF(BS$4&lt;$D34,0,IF(BS$4&gt;$F$21,0,IF(BS$4=$F$21,$F34-SUM($Z34:BR34),MIN($F34*INDEX($AA$24:$DB$24,BS$4-$D34+1),$F34-SUM($Z34:BR34)))))</f>
        <v>0</v>
      </c>
      <c r="BT34" s="191" t="n">
        <f aca="false" t="array" ref="BT34:BT34">IF(BT$4&lt;$D34,0,IF(BT$4&gt;$F$21,0,IF(BT$4=$F$21,$F34-SUM($Z34:BS34),MIN($F34*INDEX($AA$24:$DB$24,BT$4-$D34+1),$F34-SUM($Z34:BS34)))))</f>
        <v>0</v>
      </c>
      <c r="BU34" s="191" t="n">
        <f aca="false" t="array" ref="BU34:BU34">IF(BU$4&lt;$D34,0,IF(BU$4&gt;$F$21,0,IF(BU$4=$F$21,$F34-SUM($Z34:BT34),MIN($F34*INDEX($AA$24:$DB$24,BU$4-$D34+1),$F34-SUM($Z34:BT34)))))</f>
        <v>0</v>
      </c>
      <c r="BV34" s="191" t="n">
        <f aca="false" t="array" ref="BV34:BV34">IF(BV$4&lt;$D34,0,IF(BV$4&gt;$F$21,0,IF(BV$4=$F$21,$F34-SUM($Z34:BU34),MIN($F34*INDEX($AA$24:$DB$24,BV$4-$D34+1),$F34-SUM($Z34:BU34)))))</f>
        <v>0</v>
      </c>
      <c r="BW34" s="191" t="n">
        <f aca="false" t="array" ref="BW34:BW34">IF(BW$4&lt;$D34,0,IF(BW$4&gt;$F$21,0,IF(BW$4=$F$21,$F34-SUM($Z34:BV34),MIN($F34*INDEX($AA$24:$DB$24,BW$4-$D34+1),$F34-SUM($Z34:BV34)))))</f>
        <v>0</v>
      </c>
      <c r="BX34" s="191" t="n">
        <f aca="false" t="array" ref="BX34:BX34">IF(BX$4&lt;$D34,0,IF(BX$4&gt;$F$21,0,IF(BX$4=$F$21,$F34-SUM($Z34:BW34),MIN($F34*INDEX($AA$24:$DB$24,BX$4-$D34+1),$F34-SUM($Z34:BW34)))))</f>
        <v>0</v>
      </c>
      <c r="BY34" s="191" t="n">
        <f aca="false" t="array" ref="BY34:BY34">IF(BY$4&lt;$D34,0,IF(BY$4&gt;$F$21,0,IF(BY$4=$F$21,$F34-SUM($Z34:BX34),MIN($F34*INDEX($AA$24:$DB$24,BY$4-$D34+1),$F34-SUM($Z34:BX34)))))</f>
        <v>0</v>
      </c>
      <c r="BZ34" s="191" t="n">
        <f aca="false" t="array" ref="BZ34:BZ34">IF(BZ$4&lt;$D34,0,IF(BZ$4&gt;$F$21,0,IF(BZ$4=$F$21,$F34-SUM($Z34:BY34),MIN($F34*INDEX($AA$24:$DB$24,BZ$4-$D34+1),$F34-SUM($Z34:BY34)))))</f>
        <v>0</v>
      </c>
      <c r="CA34" s="191" t="n">
        <f aca="false" t="array" ref="CA34:CA34">IF(CA$4&lt;$D34,0,IF(CA$4&gt;$F$21,0,IF(CA$4=$F$21,$F34-SUM($Z34:BZ34),MIN($F34*INDEX($AA$24:$DB$24,CA$4-$D34+1),$F34-SUM($Z34:BZ34)))))</f>
        <v>0</v>
      </c>
      <c r="CB34" s="191" t="n">
        <f aca="false" t="array" ref="CB34:CB34">IF(CB$4&lt;$D34,0,IF(CB$4&gt;$F$21,0,IF(CB$4=$F$21,$F34-SUM($Z34:CA34),MIN($F34*INDEX($AA$24:$DB$24,CB$4-$D34+1),$F34-SUM($Z34:CA34)))))</f>
        <v>0</v>
      </c>
      <c r="CC34" s="191" t="n">
        <f aca="false" t="array" ref="CC34:CC34">IF(CC$4&lt;$D34,0,IF(CC$4&gt;$F$21,0,IF(CC$4=$F$21,$F34-SUM($Z34:CB34),MIN($F34*INDEX($AA$24:$DB$24,CC$4-$D34+1),$F34-SUM($Z34:CB34)))))</f>
        <v>0</v>
      </c>
      <c r="CD34" s="191" t="n">
        <f aca="false" t="array" ref="CD34:CD34">IF(CD$4&lt;$D34,0,IF(CD$4&gt;$F$21,0,IF(CD$4=$F$21,$F34-SUM($Z34:CC34),MIN($F34*INDEX($AA$24:$DB$24,CD$4-$D34+1),$F34-SUM($Z34:CC34)))))</f>
        <v>0</v>
      </c>
      <c r="CE34" s="191" t="n">
        <f aca="false" t="array" ref="CE34:CE34">IF(CE$4&lt;$D34,0,IF(CE$4&gt;$F$21,0,IF(CE$4=$F$21,$F34-SUM($Z34:CD34),MIN($F34*INDEX($AA$24:$DB$24,CE$4-$D34+1),$F34-SUM($Z34:CD34)))))</f>
        <v>0</v>
      </c>
      <c r="CF34" s="191" t="n">
        <f aca="false" t="array" ref="CF34:CF34">IF(CF$4&lt;$D34,0,IF(CF$4&gt;$F$21,0,IF(CF$4=$F$21,$F34-SUM($Z34:CE34),MIN($F34*INDEX($AA$24:$DB$24,CF$4-$D34+1),$F34-SUM($Z34:CE34)))))</f>
        <v>0</v>
      </c>
      <c r="CG34" s="191" t="n">
        <f aca="false" t="array" ref="CG34:CG34">IF(CG$4&lt;$D34,0,IF(CG$4&gt;$F$21,0,IF(CG$4=$F$21,$F34-SUM($Z34:CF34),MIN($F34*INDEX($AA$24:$DB$24,CG$4-$D34+1),$F34-SUM($Z34:CF34)))))</f>
        <v>0</v>
      </c>
      <c r="CH34" s="191" t="n">
        <f aca="false" t="array" ref="CH34:CH34">IF(CH$4&lt;$D34,0,IF(CH$4&gt;$F$21,0,IF(CH$4=$F$21,$F34-SUM($Z34:CG34),MIN($F34*INDEX($AA$24:$DB$24,CH$4-$D34+1),$F34-SUM($Z34:CG34)))))</f>
        <v>0</v>
      </c>
      <c r="CI34" s="191" t="n">
        <f aca="false" t="array" ref="CI34:CI34">IF(CI$4&lt;$D34,0,IF(CI$4&gt;$F$21,0,IF(CI$4=$F$21,$F34-SUM($Z34:CH34),MIN($F34*INDEX($AA$24:$DB$24,CI$4-$D34+1),$F34-SUM($Z34:CH34)))))</f>
        <v>0</v>
      </c>
      <c r="CJ34" s="191" t="n">
        <f aca="false" t="array" ref="CJ34:CJ34">IF(CJ$4&lt;$D34,0,IF(CJ$4&gt;$F$21,0,IF(CJ$4=$F$21,$F34-SUM($Z34:CI34),MIN($F34*INDEX($AA$24:$DB$24,CJ$4-$D34+1),$F34-SUM($Z34:CI34)))))</f>
        <v>0</v>
      </c>
      <c r="CK34" s="191" t="n">
        <f aca="false" t="array" ref="CK34:CK34">IF(CK$4&lt;$D34,0,IF(CK$4&gt;$F$21,0,IF(CK$4=$F$21,$F34-SUM($Z34:CJ34),MIN($F34*INDEX($AA$24:$DB$24,CK$4-$D34+1),$F34-SUM($Z34:CJ34)))))</f>
        <v>0</v>
      </c>
      <c r="CL34" s="191" t="n">
        <f aca="false" t="array" ref="CL34:CL34">IF(CL$4&lt;$D34,0,IF(CL$4&gt;$F$21,0,IF(CL$4=$F$21,$F34-SUM($Z34:CK34),MIN($F34*INDEX($AA$24:$DB$24,CL$4-$D34+1),$F34-SUM($Z34:CK34)))))</f>
        <v>0</v>
      </c>
      <c r="CM34" s="191" t="n">
        <f aca="false" t="array" ref="CM34:CM34">IF(CM$4&lt;$D34,0,IF(CM$4&gt;$F$21,0,IF(CM$4=$F$21,$F34-SUM($Z34:CL34),MIN($F34*INDEX($AA$24:$DB$24,CM$4-$D34+1),$F34-SUM($Z34:CL34)))))</f>
        <v>0</v>
      </c>
      <c r="CN34" s="191" t="n">
        <f aca="false" t="array" ref="CN34:CN34">IF(CN$4&lt;$D34,0,IF(CN$4&gt;$F$21,0,IF(CN$4=$F$21,$F34-SUM($Z34:CM34),MIN($F34*INDEX($AA$24:$DB$24,CN$4-$D34+1),$F34-SUM($Z34:CM34)))))</f>
        <v>0</v>
      </c>
      <c r="CO34" s="191" t="n">
        <f aca="false" t="array" ref="CO34:CO34">IF(CO$4&lt;$D34,0,IF(CO$4&gt;$F$21,0,IF(CO$4=$F$21,$F34-SUM($Z34:CN34),MIN($F34*INDEX($AA$24:$DB$24,CO$4-$D34+1),$F34-SUM($Z34:CN34)))))</f>
        <v>0</v>
      </c>
      <c r="CP34" s="191" t="n">
        <f aca="false" t="array" ref="CP34:CP34">IF(CP$4&lt;$D34,0,IF(CP$4&gt;$F$21,0,IF(CP$4=$F$21,$F34-SUM($Z34:CO34),MIN($F34*INDEX($AA$24:$DB$24,CP$4-$D34+1),$F34-SUM($Z34:CO34)))))</f>
        <v>0</v>
      </c>
      <c r="CQ34" s="191" t="n">
        <f aca="false" t="array" ref="CQ34:CQ34">IF(CQ$4&lt;$D34,0,IF(CQ$4&gt;$F$21,0,IF(CQ$4=$F$21,$F34-SUM($Z34:CP34),MIN($F34*INDEX($AA$24:$DB$24,CQ$4-$D34+1),$F34-SUM($Z34:CP34)))))</f>
        <v>0</v>
      </c>
      <c r="CR34" s="191" t="n">
        <f aca="false" t="array" ref="CR34:CR34">IF(CR$4&lt;$D34,0,IF(CR$4&gt;$F$21,0,IF(CR$4=$F$21,$F34-SUM($Z34:CQ34),MIN($F34*INDEX($AA$24:$DB$24,CR$4-$D34+1),$F34-SUM($Z34:CQ34)))))</f>
        <v>0</v>
      </c>
      <c r="CS34" s="191" t="n">
        <f aca="false" t="array" ref="CS34:CS34">IF(CS$4&lt;$D34,0,IF(CS$4&gt;$F$21,0,IF(CS$4=$F$21,$F34-SUM($Z34:CR34),MIN($F34*INDEX($AA$24:$DB$24,CS$4-$D34+1),$F34-SUM($Z34:CR34)))))</f>
        <v>0</v>
      </c>
      <c r="CT34" s="191" t="n">
        <f aca="false" t="array" ref="CT34:CT34">IF(CT$4&lt;$D34,0,IF(CT$4&gt;$F$21,0,IF(CT$4=$F$21,$F34-SUM($Z34:CS34),MIN($F34*INDEX($AA$24:$DB$24,CT$4-$D34+1),$F34-SUM($Z34:CS34)))))</f>
        <v>0</v>
      </c>
      <c r="CU34" s="191" t="n">
        <f aca="false" t="array" ref="CU34:CU34">IF(CU$4&lt;$D34,0,IF(CU$4&gt;$F$21,0,IF(CU$4=$F$21,$F34-SUM($Z34:CT34),MIN($F34*INDEX($AA$24:$DB$24,CU$4-$D34+1),$F34-SUM($Z34:CT34)))))</f>
        <v>0</v>
      </c>
      <c r="CV34" s="191" t="n">
        <f aca="false" t="array" ref="CV34:CV34">IF(CV$4&lt;$D34,0,IF(CV$4&gt;$F$21,0,IF(CV$4=$F$21,$F34-SUM($Z34:CU34),MIN($F34*INDEX($AA$24:$DB$24,CV$4-$D34+1),$F34-SUM($Z34:CU34)))))</f>
        <v>0</v>
      </c>
      <c r="CW34" s="191" t="n">
        <f aca="false" t="array" ref="CW34:CW34">IF(CW$4&lt;$D34,0,IF(CW$4&gt;$F$21,0,IF(CW$4=$F$21,$F34-SUM($Z34:CV34),MIN($F34*INDEX($AA$24:$DB$24,CW$4-$D34+1),$F34-SUM($Z34:CV34)))))</f>
        <v>0</v>
      </c>
      <c r="CX34" s="191" t="n">
        <f aca="false" t="array" ref="CX34:CX34">IF(CX$4&lt;$D34,0,IF(CX$4&gt;$F$21,0,IF(CX$4=$F$21,$F34-SUM($Z34:CW34),MIN($F34*INDEX($AA$24:$DB$24,CX$4-$D34+1),$F34-SUM($Z34:CW34)))))</f>
        <v>0</v>
      </c>
      <c r="CY34" s="191" t="n">
        <f aca="false" t="array" ref="CY34:CY34">IF(CY$4&lt;$D34,0,IF(CY$4&gt;$F$21,0,IF(CY$4=$F$21,$F34-SUM($Z34:CX34),MIN($F34*INDEX($AA$24:$DB$24,CY$4-$D34+1),$F34-SUM($Z34:CX34)))))</f>
        <v>0</v>
      </c>
      <c r="CZ34" s="191" t="n">
        <f aca="false" t="array" ref="CZ34:CZ34">IF(CZ$4&lt;$D34,0,IF(CZ$4&gt;$F$21,0,IF(CZ$4=$F$21,$F34-SUM($Z34:CY34),MIN($F34*INDEX($AA$24:$DB$24,CZ$4-$D34+1),$F34-SUM($Z34:CY34)))))</f>
        <v>0</v>
      </c>
      <c r="DA34" s="191" t="n">
        <f aca="false" t="array" ref="DA34:DA34">IF(DA$4&lt;$D34,0,IF(DA$4&gt;$F$21,0,IF(DA$4=$F$21,$F34-SUM($Z34:CZ34),MIN($F34*INDEX($AA$24:$DB$24,DA$4-$D34+1),$F34-SUM($Z34:CZ34)))))</f>
        <v>0</v>
      </c>
      <c r="DB34" s="191" t="n">
        <f aca="false" t="array" ref="DB34:DB34">IF(DB$4&lt;$D34,0,IF(DB$4&gt;$F$21,0,IF(DB$4=$F$21,$F34-SUM($Z34:DA34),MIN($F34*INDEX($AA$24:$DB$24,DB$4-$D34+1),$F34-SUM($Z34:DA34)))))</f>
        <v>0</v>
      </c>
    </row>
    <row r="35" customFormat="false" ht="14.25" hidden="false" customHeight="false" outlineLevel="3" collapsed="false">
      <c r="D35" s="3" t="n">
        <v>10</v>
      </c>
      <c r="E35" s="3" t="str">
        <v>Total Capex Year 10</v>
      </c>
      <c r="F35" s="187" t="n">
        <v>272.7</v>
      </c>
      <c r="G35" s="187" t="n">
        <f aca="false">SUM(AA35:DB35)-F35</f>
        <v>0</v>
      </c>
      <c r="AA35" s="191" t="n">
        <f aca="false" t="array" ref="AA35:AA35">IF(AA$4&lt;$D35,0,IF(AA$4&gt;$F$21,0,IF(AA$4=$F$21,$F35-SUM($Z35:Z35),MIN($F35*INDEX($AA$24:$DB$24,AA$4-$D35+1),$F35-SUM($Z35:Z35)))))</f>
        <v>0</v>
      </c>
      <c r="AB35" s="191" t="n">
        <f aca="false" t="array" ref="AB35:AB35">IF(AB$4&lt;$D35,0,IF(AB$4&gt;$F$21,0,IF(AB$4=$F$21,$F35-SUM($Z35:AA35),MIN($F35*INDEX($AA$24:$DB$24,AB$4-$D35+1),$F35-SUM($Z35:AA35)))))</f>
        <v>0</v>
      </c>
      <c r="AC35" s="191" t="n">
        <f aca="false" t="array" ref="AC35:AC35">IF(AC$4&lt;$D35,0,IF(AC$4&gt;$F$21,0,IF(AC$4=$F$21,$F35-SUM($Z35:AB35),MIN($F35*INDEX($AA$24:$DB$24,AC$4-$D35+1),$F35-SUM($Z35:AB35)))))</f>
        <v>0</v>
      </c>
      <c r="AD35" s="191" t="n">
        <f aca="false" t="array" ref="AD35:AD35">IF(AD$4&lt;$D35,0,IF(AD$4&gt;$F$21,0,IF(AD$4=$F$21,$F35-SUM($Z35:AC35),MIN($F35*INDEX($AA$24:$DB$24,AD$4-$D35+1),$F35-SUM($Z35:AC35)))))</f>
        <v>0</v>
      </c>
      <c r="AE35" s="191" t="n">
        <f aca="false" t="array" ref="AE35:AE35">IF(AE$4&lt;$D35,0,IF(AE$4&gt;$F$21,0,IF(AE$4=$F$21,$F35-SUM($Z35:AD35),MIN($F35*INDEX($AA$24:$DB$24,AE$4-$D35+1),$F35-SUM($Z35:AD35)))))</f>
        <v>0</v>
      </c>
      <c r="AF35" s="191" t="n">
        <f aca="false" t="array" ref="AF35:AF35">IF(AF$4&lt;$D35,0,IF(AF$4&gt;$F$21,0,IF(AF$4=$F$21,$F35-SUM($Z35:AE35),MIN($F35*INDEX($AA$24:$DB$24,AF$4-$D35+1),$F35-SUM($Z35:AE35)))))</f>
        <v>0</v>
      </c>
      <c r="AG35" s="191" t="n">
        <f aca="false" t="array" ref="AG35:AG35">IF(AG$4&lt;$D35,0,IF(AG$4&gt;$F$21,0,IF(AG$4=$F$21,$F35-SUM($Z35:AF35),MIN($F35*INDEX($AA$24:$DB$24,AG$4-$D35+1),$F35-SUM($Z35:AF35)))))</f>
        <v>0</v>
      </c>
      <c r="AH35" s="191" t="n">
        <f aca="false" t="array" ref="AH35:AH35">IF(AH$4&lt;$D35,0,IF(AH$4&gt;$F$21,0,IF(AH$4=$F$21,$F35-SUM($Z35:AG35),MIN($F35*INDEX($AA$24:$DB$24,AH$4-$D35+1),$F35-SUM($Z35:AG35)))))</f>
        <v>0</v>
      </c>
      <c r="AI35" s="191" t="n">
        <f aca="false" t="array" ref="AI35:AI35">IF(AI$4&lt;$D35,0,IF(AI$4&gt;$F$21,0,IF(AI$4=$F$21,$F35-SUM($Z35:AH35),MIN($F35*INDEX($AA$24:$DB$24,AI$4-$D35+1),$F35-SUM($Z35:AH35)))))</f>
        <v>0</v>
      </c>
      <c r="AJ35" s="191" t="n">
        <f aca="false" t="array" ref="AJ35:AJ35">IF(AJ$4&lt;$D35,0,IF(AJ$4&gt;$F$21,0,IF(AJ$4=$F$21,$F35-SUM($Z35:AI35),MIN($F35*INDEX($AA$24:$DB$24,AJ$4-$D35+1),$F35-SUM($Z35:AI35)))))</f>
        <v>13.635</v>
      </c>
      <c r="AK35" s="191" t="n">
        <f aca="false" t="array" ref="AK35:AK35">IF(AK$4&lt;$D35,0,IF(AK$4&gt;$F$21,0,IF(AK$4=$F$21,$F35-SUM($Z35:AJ35),MIN($F35*INDEX($AA$24:$DB$24,AK$4-$D35+1),$F35-SUM($Z35:AJ35)))))</f>
        <v>25.9065</v>
      </c>
      <c r="AL35" s="191" t="n">
        <f aca="false" t="array" ref="AL35:AL35">IF(AL$4&lt;$D35,0,IF(AL$4&gt;$F$21,0,IF(AL$4=$F$21,$F35-SUM($Z35:AK35),MIN($F35*INDEX($AA$24:$DB$24,AL$4-$D35+1),$F35-SUM($Z35:AK35)))))</f>
        <v>23.4522</v>
      </c>
      <c r="AM35" s="191" t="n">
        <f aca="false" t="array" ref="AM35:AM35">IF(AM$4&lt;$D35,0,IF(AM$4&gt;$F$21,0,IF(AM$4=$F$21,$F35-SUM($Z35:AL35),MIN($F35*INDEX($AA$24:$DB$24,AM$4-$D35+1),$F35-SUM($Z35:AL35)))))</f>
        <v>20.9979</v>
      </c>
      <c r="AN35" s="191" t="n">
        <f aca="false" t="array" ref="AN35:AN35">IF(AN$4&lt;$D35,0,IF(AN$4&gt;$F$21,0,IF(AN$4=$F$21,$F35-SUM($Z35:AM35),MIN($F35*INDEX($AA$24:$DB$24,AN$4-$D35+1),$F35-SUM($Z35:AM35)))))</f>
        <v>18.8163</v>
      </c>
      <c r="AO35" s="191" t="n">
        <f aca="false" t="array" ref="AO35:AO35">IF(AO$4&lt;$D35,0,IF(AO$4&gt;$F$21,0,IF(AO$4=$F$21,$F35-SUM($Z35:AN35),MIN($F35*INDEX($AA$24:$DB$24,AO$4-$D35+1),$F35-SUM($Z35:AN35)))))</f>
        <v>16.9074</v>
      </c>
      <c r="AP35" s="191" t="n">
        <f aca="false" t="array" ref="AP35:AP35">IF(AP$4&lt;$D35,0,IF(AP$4&gt;$F$21,0,IF(AP$4=$F$21,$F35-SUM($Z35:AO35),MIN($F35*INDEX($AA$24:$DB$24,AP$4-$D35+1),$F35-SUM($Z35:AO35)))))</f>
        <v>16.0893</v>
      </c>
      <c r="AQ35" s="191" t="n">
        <f aca="false" t="array" ref="AQ35:AQ35">IF(AQ$4&lt;$D35,0,IF(AQ$4&gt;$F$21,0,IF(AQ$4=$F$21,$F35-SUM($Z35:AP35),MIN($F35*INDEX($AA$24:$DB$24,AQ$4-$D35+1),$F35-SUM($Z35:AP35)))))</f>
        <v>16.0893</v>
      </c>
      <c r="AR35" s="191" t="n">
        <f aca="false" t="array" ref="AR35:AR35">IF(AR$4&lt;$D35,0,IF(AR$4&gt;$F$21,0,IF(AR$4=$F$21,$F35-SUM($Z35:AQ35),MIN($F35*INDEX($AA$24:$DB$24,AR$4-$D35+1),$F35-SUM($Z35:AQ35)))))</f>
        <v>16.0893</v>
      </c>
      <c r="AS35" s="191" t="n">
        <f aca="false" t="array" ref="AS35:AS35">IF(AS$4&lt;$D35,0,IF(AS$4&gt;$F$21,0,IF(AS$4=$F$21,$F35-SUM($Z35:AR35),MIN($F35*INDEX($AA$24:$DB$24,AS$4-$D35+1),$F35-SUM($Z35:AR35)))))</f>
        <v>16.0893</v>
      </c>
      <c r="AT35" s="191" t="n">
        <f aca="false" t="array" ref="AT35:AT35">IF(AT$4&lt;$D35,0,IF(AT$4&gt;$F$21,0,IF(AT$4=$F$21,$F35-SUM($Z35:AS35),MIN($F35*INDEX($AA$24:$DB$24,AT$4-$D35+1),$F35-SUM($Z35:AS35)))))</f>
        <v>16.0893</v>
      </c>
      <c r="AU35" s="191" t="n">
        <f aca="false" t="array" ref="AU35:AU35">IF(AU$4&lt;$D35,0,IF(AU$4&gt;$F$21,0,IF(AU$4=$F$21,$F35-SUM($Z35:AT35),MIN($F35*INDEX($AA$24:$DB$24,AU$4-$D35+1),$F35-SUM($Z35:AT35)))))</f>
        <v>16.0893</v>
      </c>
      <c r="AV35" s="191" t="n">
        <f aca="false" t="array" ref="AV35:AV35">IF(AV$4&lt;$D35,0,IF(AV$4&gt;$F$21,0,IF(AV$4=$F$21,$F35-SUM($Z35:AU35),MIN($F35*INDEX($AA$24:$DB$24,AV$4-$D35+1),$F35-SUM($Z35:AU35)))))</f>
        <v>16.0893</v>
      </c>
      <c r="AW35" s="191" t="n">
        <f aca="false" t="array" ref="AW35:AW35">IF(AW$4&lt;$D35,0,IF(AW$4&gt;$F$21,0,IF(AW$4=$F$21,$F35-SUM($Z35:AV35),MIN($F35*INDEX($AA$24:$DB$24,AW$4-$D35+1),$F35-SUM($Z35:AV35)))))</f>
        <v>16.0893</v>
      </c>
      <c r="AX35" s="191" t="n">
        <f aca="false" t="array" ref="AX35:AX35">IF(AX$4&lt;$D35,0,IF(AX$4&gt;$F$21,0,IF(AX$4=$F$21,$F35-SUM($Z35:AW35),MIN($F35*INDEX($AA$24:$DB$24,AX$4-$D35+1),$F35-SUM($Z35:AW35)))))</f>
        <v>16.0893</v>
      </c>
      <c r="AY35" s="191" t="n">
        <f aca="false" t="array" ref="AY35:AY35">IF(AY$4&lt;$D35,0,IF(AY$4&gt;$F$21,0,IF(AY$4=$F$21,$F35-SUM($Z35:AX35),MIN($F35*INDEX($AA$24:$DB$24,AY$4-$D35+1),$F35-SUM($Z35:AX35)))))</f>
        <v>8.181</v>
      </c>
      <c r="AZ35" s="191" t="n">
        <f aca="false" t="array" ref="AZ35:AZ35">IF(AZ$4&lt;$D35,0,IF(AZ$4&gt;$F$21,0,IF(AZ$4=$F$21,$F35-SUM($Z35:AY35),MIN($F35*INDEX($AA$24:$DB$24,AZ$4-$D35+1),$F35-SUM($Z35:AY35)))))</f>
        <v>0</v>
      </c>
      <c r="BA35" s="191" t="n">
        <f aca="false" t="array" ref="BA35:BA35">IF(BA$4&lt;$D35,0,IF(BA$4&gt;$F$21,0,IF(BA$4=$F$21,$F35-SUM($Z35:AZ35),MIN($F35*INDEX($AA$24:$DB$24,BA$4-$D35+1),$F35-SUM($Z35:AZ35)))))</f>
        <v>0</v>
      </c>
      <c r="BB35" s="191" t="n">
        <f aca="false" t="array" ref="BB35:BB35">IF(BB$4&lt;$D35,0,IF(BB$4&gt;$F$21,0,IF(BB$4=$F$21,$F35-SUM($Z35:BA35),MIN($F35*INDEX($AA$24:$DB$24,BB$4-$D35+1),$F35-SUM($Z35:BA35)))))</f>
        <v>0</v>
      </c>
      <c r="BC35" s="191" t="n">
        <f aca="false" t="array" ref="BC35:BC35">IF(BC$4&lt;$D35,0,IF(BC$4&gt;$F$21,0,IF(BC$4=$F$21,$F35-SUM($Z35:BB35),MIN($F35*INDEX($AA$24:$DB$24,BC$4-$D35+1),$F35-SUM($Z35:BB35)))))</f>
        <v>0</v>
      </c>
      <c r="BD35" s="191" t="n">
        <f aca="false" t="array" ref="BD35:BD35">IF(BD$4&lt;$D35,0,IF(BD$4&gt;$F$21,0,IF(BD$4=$F$21,$F35-SUM($Z35:BC35),MIN($F35*INDEX($AA$24:$DB$24,BD$4-$D35+1),$F35-SUM($Z35:BC35)))))</f>
        <v>0</v>
      </c>
      <c r="BE35" s="191" t="n">
        <f aca="false" t="array" ref="BE35:BE35">IF(BE$4&lt;$D35,0,IF(BE$4&gt;$F$21,0,IF(BE$4=$F$21,$F35-SUM($Z35:BD35),MIN($F35*INDEX($AA$24:$DB$24,BE$4-$D35+1),$F35-SUM($Z35:BD35)))))</f>
        <v>0</v>
      </c>
      <c r="BF35" s="191" t="n">
        <f aca="false" t="array" ref="BF35:BF35">IF(BF$4&lt;$D35,0,IF(BF$4&gt;$F$21,0,IF(BF$4=$F$21,$F35-SUM($Z35:BE35),MIN($F35*INDEX($AA$24:$DB$24,BF$4-$D35+1),$F35-SUM($Z35:BE35)))))</f>
        <v>0</v>
      </c>
      <c r="BG35" s="191" t="n">
        <f aca="false" t="array" ref="BG35:BG35">IF(BG$4&lt;$D35,0,IF(BG$4&gt;$F$21,0,IF(BG$4=$F$21,$F35-SUM($Z35:BF35),MIN($F35*INDEX($AA$24:$DB$24,BG$4-$D35+1),$F35-SUM($Z35:BF35)))))</f>
        <v>0</v>
      </c>
      <c r="BH35" s="191" t="n">
        <f aca="false" t="array" ref="BH35:BH35">IF(BH$4&lt;$D35,0,IF(BH$4&gt;$F$21,0,IF(BH$4=$F$21,$F35-SUM($Z35:BG35),MIN($F35*INDEX($AA$24:$DB$24,BH$4-$D35+1),$F35-SUM($Z35:BG35)))))</f>
        <v>0</v>
      </c>
      <c r="BI35" s="191" t="n">
        <f aca="false" t="array" ref="BI35:BI35">IF(BI$4&lt;$D35,0,IF(BI$4&gt;$F$21,0,IF(BI$4=$F$21,$F35-SUM($Z35:BH35),MIN($F35*INDEX($AA$24:$DB$24,BI$4-$D35+1),$F35-SUM($Z35:BH35)))))</f>
        <v>0</v>
      </c>
      <c r="BJ35" s="191" t="n">
        <f aca="false" t="array" ref="BJ35:BJ35">IF(BJ$4&lt;$D35,0,IF(BJ$4&gt;$F$21,0,IF(BJ$4=$F$21,$F35-SUM($Z35:BI35),MIN($F35*INDEX($AA$24:$DB$24,BJ$4-$D35+1),$F35-SUM($Z35:BI35)))))</f>
        <v>0</v>
      </c>
      <c r="BK35" s="191" t="n">
        <f aca="false" t="array" ref="BK35:BK35">IF(BK$4&lt;$D35,0,IF(BK$4&gt;$F$21,0,IF(BK$4=$F$21,$F35-SUM($Z35:BJ35),MIN($F35*INDEX($AA$24:$DB$24,BK$4-$D35+1),$F35-SUM($Z35:BJ35)))))</f>
        <v>0</v>
      </c>
      <c r="BL35" s="191" t="n">
        <f aca="false" t="array" ref="BL35:BL35">IF(BL$4&lt;$D35,0,IF(BL$4&gt;$F$21,0,IF(BL$4=$F$21,$F35-SUM($Z35:BK35),MIN($F35*INDEX($AA$24:$DB$24,BL$4-$D35+1),$F35-SUM($Z35:BK35)))))</f>
        <v>0</v>
      </c>
      <c r="BM35" s="191" t="n">
        <f aca="false" t="array" ref="BM35:BM35">IF(BM$4&lt;$D35,0,IF(BM$4&gt;$F$21,0,IF(BM$4=$F$21,$F35-SUM($Z35:BL35),MIN($F35*INDEX($AA$24:$DB$24,BM$4-$D35+1),$F35-SUM($Z35:BL35)))))</f>
        <v>0</v>
      </c>
      <c r="BN35" s="191" t="n">
        <f aca="false" t="array" ref="BN35:BN35">IF(BN$4&lt;$D35,0,IF(BN$4&gt;$F$21,0,IF(BN$4=$F$21,$F35-SUM($Z35:BM35),MIN($F35*INDEX($AA$24:$DB$24,BN$4-$D35+1),$F35-SUM($Z35:BM35)))))</f>
        <v>0</v>
      </c>
      <c r="BO35" s="191" t="n">
        <f aca="false" t="array" ref="BO35:BO35">IF(BO$4&lt;$D35,0,IF(BO$4&gt;$F$21,0,IF(BO$4=$F$21,$F35-SUM($Z35:BN35),MIN($F35*INDEX($AA$24:$DB$24,BO$4-$D35+1),$F35-SUM($Z35:BN35)))))</f>
        <v>0</v>
      </c>
      <c r="BP35" s="191" t="n">
        <f aca="false" t="array" ref="BP35:BP35">IF(BP$4&lt;$D35,0,IF(BP$4&gt;$F$21,0,IF(BP$4=$F$21,$F35-SUM($Z35:BO35),MIN($F35*INDEX($AA$24:$DB$24,BP$4-$D35+1),$F35-SUM($Z35:BO35)))))</f>
        <v>0</v>
      </c>
      <c r="BQ35" s="191" t="n">
        <f aca="false" t="array" ref="BQ35:BQ35">IF(BQ$4&lt;$D35,0,IF(BQ$4&gt;$F$21,0,IF(BQ$4=$F$21,$F35-SUM($Z35:BP35),MIN($F35*INDEX($AA$24:$DB$24,BQ$4-$D35+1),$F35-SUM($Z35:BP35)))))</f>
        <v>0</v>
      </c>
      <c r="BR35" s="191" t="n">
        <f aca="false" t="array" ref="BR35:BR35">IF(BR$4&lt;$D35,0,IF(BR$4&gt;$F$21,0,IF(BR$4=$F$21,$F35-SUM($Z35:BQ35),MIN($F35*INDEX($AA$24:$DB$24,BR$4-$D35+1),$F35-SUM($Z35:BQ35)))))</f>
        <v>0</v>
      </c>
      <c r="BS35" s="191" t="n">
        <f aca="false" t="array" ref="BS35:BS35">IF(BS$4&lt;$D35,0,IF(BS$4&gt;$F$21,0,IF(BS$4=$F$21,$F35-SUM($Z35:BR35),MIN($F35*INDEX($AA$24:$DB$24,BS$4-$D35+1),$F35-SUM($Z35:BR35)))))</f>
        <v>0</v>
      </c>
      <c r="BT35" s="191" t="n">
        <f aca="false" t="array" ref="BT35:BT35">IF(BT$4&lt;$D35,0,IF(BT$4&gt;$F$21,0,IF(BT$4=$F$21,$F35-SUM($Z35:BS35),MIN($F35*INDEX($AA$24:$DB$24,BT$4-$D35+1),$F35-SUM($Z35:BS35)))))</f>
        <v>0</v>
      </c>
      <c r="BU35" s="191" t="n">
        <f aca="false" t="array" ref="BU35:BU35">IF(BU$4&lt;$D35,0,IF(BU$4&gt;$F$21,0,IF(BU$4=$F$21,$F35-SUM($Z35:BT35),MIN($F35*INDEX($AA$24:$DB$24,BU$4-$D35+1),$F35-SUM($Z35:BT35)))))</f>
        <v>0</v>
      </c>
      <c r="BV35" s="191" t="n">
        <f aca="false" t="array" ref="BV35:BV35">IF(BV$4&lt;$D35,0,IF(BV$4&gt;$F$21,0,IF(BV$4=$F$21,$F35-SUM($Z35:BU35),MIN($F35*INDEX($AA$24:$DB$24,BV$4-$D35+1),$F35-SUM($Z35:BU35)))))</f>
        <v>0</v>
      </c>
      <c r="BW35" s="191" t="n">
        <f aca="false" t="array" ref="BW35:BW35">IF(BW$4&lt;$D35,0,IF(BW$4&gt;$F$21,0,IF(BW$4=$F$21,$F35-SUM($Z35:BV35),MIN($F35*INDEX($AA$24:$DB$24,BW$4-$D35+1),$F35-SUM($Z35:BV35)))))</f>
        <v>0</v>
      </c>
      <c r="BX35" s="191" t="n">
        <f aca="false" t="array" ref="BX35:BX35">IF(BX$4&lt;$D35,0,IF(BX$4&gt;$F$21,0,IF(BX$4=$F$21,$F35-SUM($Z35:BW35),MIN($F35*INDEX($AA$24:$DB$24,BX$4-$D35+1),$F35-SUM($Z35:BW35)))))</f>
        <v>0</v>
      </c>
      <c r="BY35" s="191" t="n">
        <f aca="false" t="array" ref="BY35:BY35">IF(BY$4&lt;$D35,0,IF(BY$4&gt;$F$21,0,IF(BY$4=$F$21,$F35-SUM($Z35:BX35),MIN($F35*INDEX($AA$24:$DB$24,BY$4-$D35+1),$F35-SUM($Z35:BX35)))))</f>
        <v>0</v>
      </c>
      <c r="BZ35" s="191" t="n">
        <f aca="false" t="array" ref="BZ35:BZ35">IF(BZ$4&lt;$D35,0,IF(BZ$4&gt;$F$21,0,IF(BZ$4=$F$21,$F35-SUM($Z35:BY35),MIN($F35*INDEX($AA$24:$DB$24,BZ$4-$D35+1),$F35-SUM($Z35:BY35)))))</f>
        <v>0</v>
      </c>
      <c r="CA35" s="191" t="n">
        <f aca="false" t="array" ref="CA35:CA35">IF(CA$4&lt;$D35,0,IF(CA$4&gt;$F$21,0,IF(CA$4=$F$21,$F35-SUM($Z35:BZ35),MIN($F35*INDEX($AA$24:$DB$24,CA$4-$D35+1),$F35-SUM($Z35:BZ35)))))</f>
        <v>0</v>
      </c>
      <c r="CB35" s="191" t="n">
        <f aca="false" t="array" ref="CB35:CB35">IF(CB$4&lt;$D35,0,IF(CB$4&gt;$F$21,0,IF(CB$4=$F$21,$F35-SUM($Z35:CA35),MIN($F35*INDEX($AA$24:$DB$24,CB$4-$D35+1),$F35-SUM($Z35:CA35)))))</f>
        <v>0</v>
      </c>
      <c r="CC35" s="191" t="n">
        <f aca="false" t="array" ref="CC35:CC35">IF(CC$4&lt;$D35,0,IF(CC$4&gt;$F$21,0,IF(CC$4=$F$21,$F35-SUM($Z35:CB35),MIN($F35*INDEX($AA$24:$DB$24,CC$4-$D35+1),$F35-SUM($Z35:CB35)))))</f>
        <v>0</v>
      </c>
      <c r="CD35" s="191" t="n">
        <f aca="false" t="array" ref="CD35:CD35">IF(CD$4&lt;$D35,0,IF(CD$4&gt;$F$21,0,IF(CD$4=$F$21,$F35-SUM($Z35:CC35),MIN($F35*INDEX($AA$24:$DB$24,CD$4-$D35+1),$F35-SUM($Z35:CC35)))))</f>
        <v>0</v>
      </c>
      <c r="CE35" s="191" t="n">
        <f aca="false" t="array" ref="CE35:CE35">IF(CE$4&lt;$D35,0,IF(CE$4&gt;$F$21,0,IF(CE$4=$F$21,$F35-SUM($Z35:CD35),MIN($F35*INDEX($AA$24:$DB$24,CE$4-$D35+1),$F35-SUM($Z35:CD35)))))</f>
        <v>0</v>
      </c>
      <c r="CF35" s="191" t="n">
        <f aca="false" t="array" ref="CF35:CF35">IF(CF$4&lt;$D35,0,IF(CF$4&gt;$F$21,0,IF(CF$4=$F$21,$F35-SUM($Z35:CE35),MIN($F35*INDEX($AA$24:$DB$24,CF$4-$D35+1),$F35-SUM($Z35:CE35)))))</f>
        <v>0</v>
      </c>
      <c r="CG35" s="191" t="n">
        <f aca="false" t="array" ref="CG35:CG35">IF(CG$4&lt;$D35,0,IF(CG$4&gt;$F$21,0,IF(CG$4=$F$21,$F35-SUM($Z35:CF35),MIN($F35*INDEX($AA$24:$DB$24,CG$4-$D35+1),$F35-SUM($Z35:CF35)))))</f>
        <v>0</v>
      </c>
      <c r="CH35" s="191" t="n">
        <f aca="false" t="array" ref="CH35:CH35">IF(CH$4&lt;$D35,0,IF(CH$4&gt;$F$21,0,IF(CH$4=$F$21,$F35-SUM($Z35:CG35),MIN($F35*INDEX($AA$24:$DB$24,CH$4-$D35+1),$F35-SUM($Z35:CG35)))))</f>
        <v>0</v>
      </c>
      <c r="CI35" s="191" t="n">
        <f aca="false" t="array" ref="CI35:CI35">IF(CI$4&lt;$D35,0,IF(CI$4&gt;$F$21,0,IF(CI$4=$F$21,$F35-SUM($Z35:CH35),MIN($F35*INDEX($AA$24:$DB$24,CI$4-$D35+1),$F35-SUM($Z35:CH35)))))</f>
        <v>0</v>
      </c>
      <c r="CJ35" s="191" t="n">
        <f aca="false" t="array" ref="CJ35:CJ35">IF(CJ$4&lt;$D35,0,IF(CJ$4&gt;$F$21,0,IF(CJ$4=$F$21,$F35-SUM($Z35:CI35),MIN($F35*INDEX($AA$24:$DB$24,CJ$4-$D35+1),$F35-SUM($Z35:CI35)))))</f>
        <v>0</v>
      </c>
      <c r="CK35" s="191" t="n">
        <f aca="false" t="array" ref="CK35:CK35">IF(CK$4&lt;$D35,0,IF(CK$4&gt;$F$21,0,IF(CK$4=$F$21,$F35-SUM($Z35:CJ35),MIN($F35*INDEX($AA$24:$DB$24,CK$4-$D35+1),$F35-SUM($Z35:CJ35)))))</f>
        <v>0</v>
      </c>
      <c r="CL35" s="191" t="n">
        <f aca="false" t="array" ref="CL35:CL35">IF(CL$4&lt;$D35,0,IF(CL$4&gt;$F$21,0,IF(CL$4=$F$21,$F35-SUM($Z35:CK35),MIN($F35*INDEX($AA$24:$DB$24,CL$4-$D35+1),$F35-SUM($Z35:CK35)))))</f>
        <v>0</v>
      </c>
      <c r="CM35" s="191" t="n">
        <f aca="false" t="array" ref="CM35:CM35">IF(CM$4&lt;$D35,0,IF(CM$4&gt;$F$21,0,IF(CM$4=$F$21,$F35-SUM($Z35:CL35),MIN($F35*INDEX($AA$24:$DB$24,CM$4-$D35+1),$F35-SUM($Z35:CL35)))))</f>
        <v>0</v>
      </c>
      <c r="CN35" s="191" t="n">
        <f aca="false" t="array" ref="CN35:CN35">IF(CN$4&lt;$D35,0,IF(CN$4&gt;$F$21,0,IF(CN$4=$F$21,$F35-SUM($Z35:CM35),MIN($F35*INDEX($AA$24:$DB$24,CN$4-$D35+1),$F35-SUM($Z35:CM35)))))</f>
        <v>0</v>
      </c>
      <c r="CO35" s="191" t="n">
        <f aca="false" t="array" ref="CO35:CO35">IF(CO$4&lt;$D35,0,IF(CO$4&gt;$F$21,0,IF(CO$4=$F$21,$F35-SUM($Z35:CN35),MIN($F35*INDEX($AA$24:$DB$24,CO$4-$D35+1),$F35-SUM($Z35:CN35)))))</f>
        <v>0</v>
      </c>
      <c r="CP35" s="191" t="n">
        <f aca="false" t="array" ref="CP35:CP35">IF(CP$4&lt;$D35,0,IF(CP$4&gt;$F$21,0,IF(CP$4=$F$21,$F35-SUM($Z35:CO35),MIN($F35*INDEX($AA$24:$DB$24,CP$4-$D35+1),$F35-SUM($Z35:CO35)))))</f>
        <v>0</v>
      </c>
      <c r="CQ35" s="191" t="n">
        <f aca="false" t="array" ref="CQ35:CQ35">IF(CQ$4&lt;$D35,0,IF(CQ$4&gt;$F$21,0,IF(CQ$4=$F$21,$F35-SUM($Z35:CP35),MIN($F35*INDEX($AA$24:$DB$24,CQ$4-$D35+1),$F35-SUM($Z35:CP35)))))</f>
        <v>0</v>
      </c>
      <c r="CR35" s="191" t="n">
        <f aca="false" t="array" ref="CR35:CR35">IF(CR$4&lt;$D35,0,IF(CR$4&gt;$F$21,0,IF(CR$4=$F$21,$F35-SUM($Z35:CQ35),MIN($F35*INDEX($AA$24:$DB$24,CR$4-$D35+1),$F35-SUM($Z35:CQ35)))))</f>
        <v>0</v>
      </c>
      <c r="CS35" s="191" t="n">
        <f aca="false" t="array" ref="CS35:CS35">IF(CS$4&lt;$D35,0,IF(CS$4&gt;$F$21,0,IF(CS$4=$F$21,$F35-SUM($Z35:CR35),MIN($F35*INDEX($AA$24:$DB$24,CS$4-$D35+1),$F35-SUM($Z35:CR35)))))</f>
        <v>0</v>
      </c>
      <c r="CT35" s="191" t="n">
        <f aca="false" t="array" ref="CT35:CT35">IF(CT$4&lt;$D35,0,IF(CT$4&gt;$F$21,0,IF(CT$4=$F$21,$F35-SUM($Z35:CS35),MIN($F35*INDEX($AA$24:$DB$24,CT$4-$D35+1),$F35-SUM($Z35:CS35)))))</f>
        <v>0</v>
      </c>
      <c r="CU35" s="191" t="n">
        <f aca="false" t="array" ref="CU35:CU35">IF(CU$4&lt;$D35,0,IF(CU$4&gt;$F$21,0,IF(CU$4=$F$21,$F35-SUM($Z35:CT35),MIN($F35*INDEX($AA$24:$DB$24,CU$4-$D35+1),$F35-SUM($Z35:CT35)))))</f>
        <v>0</v>
      </c>
      <c r="CV35" s="191" t="n">
        <f aca="false" t="array" ref="CV35:CV35">IF(CV$4&lt;$D35,0,IF(CV$4&gt;$F$21,0,IF(CV$4=$F$21,$F35-SUM($Z35:CU35),MIN($F35*INDEX($AA$24:$DB$24,CV$4-$D35+1),$F35-SUM($Z35:CU35)))))</f>
        <v>0</v>
      </c>
      <c r="CW35" s="191" t="n">
        <f aca="false" t="array" ref="CW35:CW35">IF(CW$4&lt;$D35,0,IF(CW$4&gt;$F$21,0,IF(CW$4=$F$21,$F35-SUM($Z35:CV35),MIN($F35*INDEX($AA$24:$DB$24,CW$4-$D35+1),$F35-SUM($Z35:CV35)))))</f>
        <v>0</v>
      </c>
      <c r="CX35" s="191" t="n">
        <f aca="false" t="array" ref="CX35:CX35">IF(CX$4&lt;$D35,0,IF(CX$4&gt;$F$21,0,IF(CX$4=$F$21,$F35-SUM($Z35:CW35),MIN($F35*INDEX($AA$24:$DB$24,CX$4-$D35+1),$F35-SUM($Z35:CW35)))))</f>
        <v>0</v>
      </c>
      <c r="CY35" s="191" t="n">
        <f aca="false" t="array" ref="CY35:CY35">IF(CY$4&lt;$D35,0,IF(CY$4&gt;$F$21,0,IF(CY$4=$F$21,$F35-SUM($Z35:CX35),MIN($F35*INDEX($AA$24:$DB$24,CY$4-$D35+1),$F35-SUM($Z35:CX35)))))</f>
        <v>0</v>
      </c>
      <c r="CZ35" s="191" t="n">
        <f aca="false" t="array" ref="CZ35:CZ35">IF(CZ$4&lt;$D35,0,IF(CZ$4&gt;$F$21,0,IF(CZ$4=$F$21,$F35-SUM($Z35:CY35),MIN($F35*INDEX($AA$24:$DB$24,CZ$4-$D35+1),$F35-SUM($Z35:CY35)))))</f>
        <v>0</v>
      </c>
      <c r="DA35" s="191" t="n">
        <f aca="false" t="array" ref="DA35:DA35">IF(DA$4&lt;$D35,0,IF(DA$4&gt;$F$21,0,IF(DA$4=$F$21,$F35-SUM($Z35:CZ35),MIN($F35*INDEX($AA$24:$DB$24,DA$4-$D35+1),$F35-SUM($Z35:CZ35)))))</f>
        <v>0</v>
      </c>
      <c r="DB35" s="191" t="n">
        <f aca="false" t="array" ref="DB35:DB35">IF(DB$4&lt;$D35,0,IF(DB$4&gt;$F$21,0,IF(DB$4=$F$21,$F35-SUM($Z35:DA35),MIN($F35*INDEX($AA$24:$DB$24,DB$4-$D35+1),$F35-SUM($Z35:DA35)))))</f>
        <v>0</v>
      </c>
    </row>
    <row r="36" customFormat="false" ht="14.25" hidden="false" customHeight="false" outlineLevel="3" collapsed="false">
      <c r="D36" s="3" t="n">
        <v>11</v>
      </c>
      <c r="E36" s="3" t="str">
        <v>Total Capex Year 11</v>
      </c>
      <c r="F36" s="187" t="n">
        <v>184.4</v>
      </c>
      <c r="G36" s="187" t="n">
        <f aca="false">SUM(AA36:DB36)-F36</f>
        <v>0</v>
      </c>
      <c r="AA36" s="191" t="n">
        <f aca="false" t="array" ref="AA36:AA36">IF(AA$4&lt;$D36,0,IF(AA$4&gt;$F$21,0,IF(AA$4=$F$21,$F36-SUM($Z36:Z36),MIN($F36*INDEX($AA$24:$DB$24,AA$4-$D36+1),$F36-SUM($Z36:Z36)))))</f>
        <v>0</v>
      </c>
      <c r="AB36" s="191" t="n">
        <f aca="false" t="array" ref="AB36:AB36">IF(AB$4&lt;$D36,0,IF(AB$4&gt;$F$21,0,IF(AB$4=$F$21,$F36-SUM($Z36:AA36),MIN($F36*INDEX($AA$24:$DB$24,AB$4-$D36+1),$F36-SUM($Z36:AA36)))))</f>
        <v>0</v>
      </c>
      <c r="AC36" s="191" t="n">
        <f aca="false" t="array" ref="AC36:AC36">IF(AC$4&lt;$D36,0,IF(AC$4&gt;$F$21,0,IF(AC$4=$F$21,$F36-SUM($Z36:AB36),MIN($F36*INDEX($AA$24:$DB$24,AC$4-$D36+1),$F36-SUM($Z36:AB36)))))</f>
        <v>0</v>
      </c>
      <c r="AD36" s="191" t="n">
        <f aca="false" t="array" ref="AD36:AD36">IF(AD$4&lt;$D36,0,IF(AD$4&gt;$F$21,0,IF(AD$4=$F$21,$F36-SUM($Z36:AC36),MIN($F36*INDEX($AA$24:$DB$24,AD$4-$D36+1),$F36-SUM($Z36:AC36)))))</f>
        <v>0</v>
      </c>
      <c r="AE36" s="191" t="n">
        <f aca="false" t="array" ref="AE36:AE36">IF(AE$4&lt;$D36,0,IF(AE$4&gt;$F$21,0,IF(AE$4=$F$21,$F36-SUM($Z36:AD36),MIN($F36*INDEX($AA$24:$DB$24,AE$4-$D36+1),$F36-SUM($Z36:AD36)))))</f>
        <v>0</v>
      </c>
      <c r="AF36" s="191" t="n">
        <f aca="false" t="array" ref="AF36:AF36">IF(AF$4&lt;$D36,0,IF(AF$4&gt;$F$21,0,IF(AF$4=$F$21,$F36-SUM($Z36:AE36),MIN($F36*INDEX($AA$24:$DB$24,AF$4-$D36+1),$F36-SUM($Z36:AE36)))))</f>
        <v>0</v>
      </c>
      <c r="AG36" s="191" t="n">
        <f aca="false" t="array" ref="AG36:AG36">IF(AG$4&lt;$D36,0,IF(AG$4&gt;$F$21,0,IF(AG$4=$F$21,$F36-SUM($Z36:AF36),MIN($F36*INDEX($AA$24:$DB$24,AG$4-$D36+1),$F36-SUM($Z36:AF36)))))</f>
        <v>0</v>
      </c>
      <c r="AH36" s="191" t="n">
        <f aca="false" t="array" ref="AH36:AH36">IF(AH$4&lt;$D36,0,IF(AH$4&gt;$F$21,0,IF(AH$4=$F$21,$F36-SUM($Z36:AG36),MIN($F36*INDEX($AA$24:$DB$24,AH$4-$D36+1),$F36-SUM($Z36:AG36)))))</f>
        <v>0</v>
      </c>
      <c r="AI36" s="191" t="n">
        <f aca="false" t="array" ref="AI36:AI36">IF(AI$4&lt;$D36,0,IF(AI$4&gt;$F$21,0,IF(AI$4=$F$21,$F36-SUM($Z36:AH36),MIN($F36*INDEX($AA$24:$DB$24,AI$4-$D36+1),$F36-SUM($Z36:AH36)))))</f>
        <v>0</v>
      </c>
      <c r="AJ36" s="191" t="n">
        <f aca="false" t="array" ref="AJ36:AJ36">IF(AJ$4&lt;$D36,0,IF(AJ$4&gt;$F$21,0,IF(AJ$4=$F$21,$F36-SUM($Z36:AI36),MIN($F36*INDEX($AA$24:$DB$24,AJ$4-$D36+1),$F36-SUM($Z36:AI36)))))</f>
        <v>0</v>
      </c>
      <c r="AK36" s="191" t="n">
        <f aca="false" t="array" ref="AK36:AK36">IF(AK$4&lt;$D36,0,IF(AK$4&gt;$F$21,0,IF(AK$4=$F$21,$F36-SUM($Z36:AJ36),MIN($F36*INDEX($AA$24:$DB$24,AK$4-$D36+1),$F36-SUM($Z36:AJ36)))))</f>
        <v>9.22</v>
      </c>
      <c r="AL36" s="191" t="n">
        <f aca="false" t="array" ref="AL36:AL36">IF(AL$4&lt;$D36,0,IF(AL$4&gt;$F$21,0,IF(AL$4=$F$21,$F36-SUM($Z36:AK36),MIN($F36*INDEX($AA$24:$DB$24,AL$4-$D36+1),$F36-SUM($Z36:AK36)))))</f>
        <v>17.518</v>
      </c>
      <c r="AM36" s="191" t="n">
        <f aca="false" t="array" ref="AM36:AM36">IF(AM$4&lt;$D36,0,IF(AM$4&gt;$F$21,0,IF(AM$4=$F$21,$F36-SUM($Z36:AL36),MIN($F36*INDEX($AA$24:$DB$24,AM$4-$D36+1),$F36-SUM($Z36:AL36)))))</f>
        <v>15.8584</v>
      </c>
      <c r="AN36" s="191" t="n">
        <f aca="false" t="array" ref="AN36:AN36">IF(AN$4&lt;$D36,0,IF(AN$4&gt;$F$21,0,IF(AN$4=$F$21,$F36-SUM($Z36:AM36),MIN($F36*INDEX($AA$24:$DB$24,AN$4-$D36+1),$F36-SUM($Z36:AM36)))))</f>
        <v>14.1988</v>
      </c>
      <c r="AO36" s="191" t="n">
        <f aca="false" t="array" ref="AO36:AO36">IF(AO$4&lt;$D36,0,IF(AO$4&gt;$F$21,0,IF(AO$4=$F$21,$F36-SUM($Z36:AN36),MIN($F36*INDEX($AA$24:$DB$24,AO$4-$D36+1),$F36-SUM($Z36:AN36)))))</f>
        <v>12.7236</v>
      </c>
      <c r="AP36" s="191" t="n">
        <f aca="false" t="array" ref="AP36:AP36">IF(AP$4&lt;$D36,0,IF(AP$4&gt;$F$21,0,IF(AP$4=$F$21,$F36-SUM($Z36:AO36),MIN($F36*INDEX($AA$24:$DB$24,AP$4-$D36+1),$F36-SUM($Z36:AO36)))))</f>
        <v>11.4328</v>
      </c>
      <c r="AQ36" s="191" t="n">
        <f aca="false" t="array" ref="AQ36:AQ36">IF(AQ$4&lt;$D36,0,IF(AQ$4&gt;$F$21,0,IF(AQ$4=$F$21,$F36-SUM($Z36:AP36),MIN($F36*INDEX($AA$24:$DB$24,AQ$4-$D36+1),$F36-SUM($Z36:AP36)))))</f>
        <v>10.8796</v>
      </c>
      <c r="AR36" s="191" t="n">
        <f aca="false" t="array" ref="AR36:AR36">IF(AR$4&lt;$D36,0,IF(AR$4&gt;$F$21,0,IF(AR$4=$F$21,$F36-SUM($Z36:AQ36),MIN($F36*INDEX($AA$24:$DB$24,AR$4-$D36+1),$F36-SUM($Z36:AQ36)))))</f>
        <v>10.8796</v>
      </c>
      <c r="AS36" s="191" t="n">
        <f aca="false" t="array" ref="AS36:AS36">IF(AS$4&lt;$D36,0,IF(AS$4&gt;$F$21,0,IF(AS$4=$F$21,$F36-SUM($Z36:AR36),MIN($F36*INDEX($AA$24:$DB$24,AS$4-$D36+1),$F36-SUM($Z36:AR36)))))</f>
        <v>10.8796</v>
      </c>
      <c r="AT36" s="191" t="n">
        <f aca="false" t="array" ref="AT36:AT36">IF(AT$4&lt;$D36,0,IF(AT$4&gt;$F$21,0,IF(AT$4=$F$21,$F36-SUM($Z36:AS36),MIN($F36*INDEX($AA$24:$DB$24,AT$4-$D36+1),$F36-SUM($Z36:AS36)))))</f>
        <v>10.8796</v>
      </c>
      <c r="AU36" s="191" t="n">
        <f aca="false" t="array" ref="AU36:AU36">IF(AU$4&lt;$D36,0,IF(AU$4&gt;$F$21,0,IF(AU$4=$F$21,$F36-SUM($Z36:AT36),MIN($F36*INDEX($AA$24:$DB$24,AU$4-$D36+1),$F36-SUM($Z36:AT36)))))</f>
        <v>10.8796</v>
      </c>
      <c r="AV36" s="191" t="n">
        <f aca="false" t="array" ref="AV36:AV36">IF(AV$4&lt;$D36,0,IF(AV$4&gt;$F$21,0,IF(AV$4=$F$21,$F36-SUM($Z36:AU36),MIN($F36*INDEX($AA$24:$DB$24,AV$4-$D36+1),$F36-SUM($Z36:AU36)))))</f>
        <v>10.8796</v>
      </c>
      <c r="AW36" s="191" t="n">
        <f aca="false" t="array" ref="AW36:AW36">IF(AW$4&lt;$D36,0,IF(AW$4&gt;$F$21,0,IF(AW$4=$F$21,$F36-SUM($Z36:AV36),MIN($F36*INDEX($AA$24:$DB$24,AW$4-$D36+1),$F36-SUM($Z36:AV36)))))</f>
        <v>10.8796</v>
      </c>
      <c r="AX36" s="191" t="n">
        <f aca="false" t="array" ref="AX36:AX36">IF(AX$4&lt;$D36,0,IF(AX$4&gt;$F$21,0,IF(AX$4=$F$21,$F36-SUM($Z36:AW36),MIN($F36*INDEX($AA$24:$DB$24,AX$4-$D36+1),$F36-SUM($Z36:AW36)))))</f>
        <v>10.8796</v>
      </c>
      <c r="AY36" s="191" t="n">
        <f aca="false" t="array" ref="AY36:AY36">IF(AY$4&lt;$D36,0,IF(AY$4&gt;$F$21,0,IF(AY$4=$F$21,$F36-SUM($Z36:AX36),MIN($F36*INDEX($AA$24:$DB$24,AY$4-$D36+1),$F36-SUM($Z36:AX36)))))</f>
        <v>10.8796</v>
      </c>
      <c r="AZ36" s="191" t="n">
        <f aca="false" t="array" ref="AZ36:AZ36">IF(AZ$4&lt;$D36,0,IF(AZ$4&gt;$F$21,0,IF(AZ$4=$F$21,$F36-SUM($Z36:AY36),MIN($F36*INDEX($AA$24:$DB$24,AZ$4-$D36+1),$F36-SUM($Z36:AY36)))))</f>
        <v>5.53199999999998</v>
      </c>
      <c r="BA36" s="191" t="n">
        <f aca="false" t="array" ref="BA36:BA36">IF(BA$4&lt;$D36,0,IF(BA$4&gt;$F$21,0,IF(BA$4=$F$21,$F36-SUM($Z36:AZ36),MIN($F36*INDEX($AA$24:$DB$24,BA$4-$D36+1),$F36-SUM($Z36:AZ36)))))</f>
        <v>0</v>
      </c>
      <c r="BB36" s="191" t="n">
        <f aca="false" t="array" ref="BB36:BB36">IF(BB$4&lt;$D36,0,IF(BB$4&gt;$F$21,0,IF(BB$4=$F$21,$F36-SUM($Z36:BA36),MIN($F36*INDEX($AA$24:$DB$24,BB$4-$D36+1),$F36-SUM($Z36:BA36)))))</f>
        <v>0</v>
      </c>
      <c r="BC36" s="191" t="n">
        <f aca="false" t="array" ref="BC36:BC36">IF(BC$4&lt;$D36,0,IF(BC$4&gt;$F$21,0,IF(BC$4=$F$21,$F36-SUM($Z36:BB36),MIN($F36*INDEX($AA$24:$DB$24,BC$4-$D36+1),$F36-SUM($Z36:BB36)))))</f>
        <v>0</v>
      </c>
      <c r="BD36" s="191" t="n">
        <f aca="false" t="array" ref="BD36:BD36">IF(BD$4&lt;$D36,0,IF(BD$4&gt;$F$21,0,IF(BD$4=$F$21,$F36-SUM($Z36:BC36),MIN($F36*INDEX($AA$24:$DB$24,BD$4-$D36+1),$F36-SUM($Z36:BC36)))))</f>
        <v>0</v>
      </c>
      <c r="BE36" s="191" t="n">
        <f aca="false" t="array" ref="BE36:BE36">IF(BE$4&lt;$D36,0,IF(BE$4&gt;$F$21,0,IF(BE$4=$F$21,$F36-SUM($Z36:BD36),MIN($F36*INDEX($AA$24:$DB$24,BE$4-$D36+1),$F36-SUM($Z36:BD36)))))</f>
        <v>0</v>
      </c>
      <c r="BF36" s="191" t="n">
        <f aca="false" t="array" ref="BF36:BF36">IF(BF$4&lt;$D36,0,IF(BF$4&gt;$F$21,0,IF(BF$4=$F$21,$F36-SUM($Z36:BE36),MIN($F36*INDEX($AA$24:$DB$24,BF$4-$D36+1),$F36-SUM($Z36:BE36)))))</f>
        <v>0</v>
      </c>
      <c r="BG36" s="191" t="n">
        <f aca="false" t="array" ref="BG36:BG36">IF(BG$4&lt;$D36,0,IF(BG$4&gt;$F$21,0,IF(BG$4=$F$21,$F36-SUM($Z36:BF36),MIN($F36*INDEX($AA$24:$DB$24,BG$4-$D36+1),$F36-SUM($Z36:BF36)))))</f>
        <v>0</v>
      </c>
      <c r="BH36" s="191" t="n">
        <f aca="false" t="array" ref="BH36:BH36">IF(BH$4&lt;$D36,0,IF(BH$4&gt;$F$21,0,IF(BH$4=$F$21,$F36-SUM($Z36:BG36),MIN($F36*INDEX($AA$24:$DB$24,BH$4-$D36+1),$F36-SUM($Z36:BG36)))))</f>
        <v>0</v>
      </c>
      <c r="BI36" s="191" t="n">
        <f aca="false" t="array" ref="BI36:BI36">IF(BI$4&lt;$D36,0,IF(BI$4&gt;$F$21,0,IF(BI$4=$F$21,$F36-SUM($Z36:BH36),MIN($F36*INDEX($AA$24:$DB$24,BI$4-$D36+1),$F36-SUM($Z36:BH36)))))</f>
        <v>0</v>
      </c>
      <c r="BJ36" s="191" t="n">
        <f aca="false" t="array" ref="BJ36:BJ36">IF(BJ$4&lt;$D36,0,IF(BJ$4&gt;$F$21,0,IF(BJ$4=$F$21,$F36-SUM($Z36:BI36),MIN($F36*INDEX($AA$24:$DB$24,BJ$4-$D36+1),$F36-SUM($Z36:BI36)))))</f>
        <v>0</v>
      </c>
      <c r="BK36" s="191" t="n">
        <f aca="false" t="array" ref="BK36:BK36">IF(BK$4&lt;$D36,0,IF(BK$4&gt;$F$21,0,IF(BK$4=$F$21,$F36-SUM($Z36:BJ36),MIN($F36*INDEX($AA$24:$DB$24,BK$4-$D36+1),$F36-SUM($Z36:BJ36)))))</f>
        <v>0</v>
      </c>
      <c r="BL36" s="191" t="n">
        <f aca="false" t="array" ref="BL36:BL36">IF(BL$4&lt;$D36,0,IF(BL$4&gt;$F$21,0,IF(BL$4=$F$21,$F36-SUM($Z36:BK36),MIN($F36*INDEX($AA$24:$DB$24,BL$4-$D36+1),$F36-SUM($Z36:BK36)))))</f>
        <v>0</v>
      </c>
      <c r="BM36" s="191" t="n">
        <f aca="false" t="array" ref="BM36:BM36">IF(BM$4&lt;$D36,0,IF(BM$4&gt;$F$21,0,IF(BM$4=$F$21,$F36-SUM($Z36:BL36),MIN($F36*INDEX($AA$24:$DB$24,BM$4-$D36+1),$F36-SUM($Z36:BL36)))))</f>
        <v>0</v>
      </c>
      <c r="BN36" s="191" t="n">
        <f aca="false" t="array" ref="BN36:BN36">IF(BN$4&lt;$D36,0,IF(BN$4&gt;$F$21,0,IF(BN$4=$F$21,$F36-SUM($Z36:BM36),MIN($F36*INDEX($AA$24:$DB$24,BN$4-$D36+1),$F36-SUM($Z36:BM36)))))</f>
        <v>0</v>
      </c>
      <c r="BO36" s="191" t="n">
        <f aca="false" t="array" ref="BO36:BO36">IF(BO$4&lt;$D36,0,IF(BO$4&gt;$F$21,0,IF(BO$4=$F$21,$F36-SUM($Z36:BN36),MIN($F36*INDEX($AA$24:$DB$24,BO$4-$D36+1),$F36-SUM($Z36:BN36)))))</f>
        <v>0</v>
      </c>
      <c r="BP36" s="191" t="n">
        <f aca="false" t="array" ref="BP36:BP36">IF(BP$4&lt;$D36,0,IF(BP$4&gt;$F$21,0,IF(BP$4=$F$21,$F36-SUM($Z36:BO36),MIN($F36*INDEX($AA$24:$DB$24,BP$4-$D36+1),$F36-SUM($Z36:BO36)))))</f>
        <v>0</v>
      </c>
      <c r="BQ36" s="191" t="n">
        <f aca="false" t="array" ref="BQ36:BQ36">IF(BQ$4&lt;$D36,0,IF(BQ$4&gt;$F$21,0,IF(BQ$4=$F$21,$F36-SUM($Z36:BP36),MIN($F36*INDEX($AA$24:$DB$24,BQ$4-$D36+1),$F36-SUM($Z36:BP36)))))</f>
        <v>0</v>
      </c>
      <c r="BR36" s="191" t="n">
        <f aca="false" t="array" ref="BR36:BR36">IF(BR$4&lt;$D36,0,IF(BR$4&gt;$F$21,0,IF(BR$4=$F$21,$F36-SUM($Z36:BQ36),MIN($F36*INDEX($AA$24:$DB$24,BR$4-$D36+1),$F36-SUM($Z36:BQ36)))))</f>
        <v>0</v>
      </c>
      <c r="BS36" s="191" t="n">
        <f aca="false" t="array" ref="BS36:BS36">IF(BS$4&lt;$D36,0,IF(BS$4&gt;$F$21,0,IF(BS$4=$F$21,$F36-SUM($Z36:BR36),MIN($F36*INDEX($AA$24:$DB$24,BS$4-$D36+1),$F36-SUM($Z36:BR36)))))</f>
        <v>0</v>
      </c>
      <c r="BT36" s="191" t="n">
        <f aca="false" t="array" ref="BT36:BT36">IF(BT$4&lt;$D36,0,IF(BT$4&gt;$F$21,0,IF(BT$4=$F$21,$F36-SUM($Z36:BS36),MIN($F36*INDEX($AA$24:$DB$24,BT$4-$D36+1),$F36-SUM($Z36:BS36)))))</f>
        <v>0</v>
      </c>
      <c r="BU36" s="191" t="n">
        <f aca="false" t="array" ref="BU36:BU36">IF(BU$4&lt;$D36,0,IF(BU$4&gt;$F$21,0,IF(BU$4=$F$21,$F36-SUM($Z36:BT36),MIN($F36*INDEX($AA$24:$DB$24,BU$4-$D36+1),$F36-SUM($Z36:BT36)))))</f>
        <v>0</v>
      </c>
      <c r="BV36" s="191" t="n">
        <f aca="false" t="array" ref="BV36:BV36">IF(BV$4&lt;$D36,0,IF(BV$4&gt;$F$21,0,IF(BV$4=$F$21,$F36-SUM($Z36:BU36),MIN($F36*INDEX($AA$24:$DB$24,BV$4-$D36+1),$F36-SUM($Z36:BU36)))))</f>
        <v>0</v>
      </c>
      <c r="BW36" s="191" t="n">
        <f aca="false" t="array" ref="BW36:BW36">IF(BW$4&lt;$D36,0,IF(BW$4&gt;$F$21,0,IF(BW$4=$F$21,$F36-SUM($Z36:BV36),MIN($F36*INDEX($AA$24:$DB$24,BW$4-$D36+1),$F36-SUM($Z36:BV36)))))</f>
        <v>0</v>
      </c>
      <c r="BX36" s="191" t="n">
        <f aca="false" t="array" ref="BX36:BX36">IF(BX$4&lt;$D36,0,IF(BX$4&gt;$F$21,0,IF(BX$4=$F$21,$F36-SUM($Z36:BW36),MIN($F36*INDEX($AA$24:$DB$24,BX$4-$D36+1),$F36-SUM($Z36:BW36)))))</f>
        <v>0</v>
      </c>
      <c r="BY36" s="191" t="n">
        <f aca="false" t="array" ref="BY36:BY36">IF(BY$4&lt;$D36,0,IF(BY$4&gt;$F$21,0,IF(BY$4=$F$21,$F36-SUM($Z36:BX36),MIN($F36*INDEX($AA$24:$DB$24,BY$4-$D36+1),$F36-SUM($Z36:BX36)))))</f>
        <v>0</v>
      </c>
      <c r="BZ36" s="191" t="n">
        <f aca="false" t="array" ref="BZ36:BZ36">IF(BZ$4&lt;$D36,0,IF(BZ$4&gt;$F$21,0,IF(BZ$4=$F$21,$F36-SUM($Z36:BY36),MIN($F36*INDEX($AA$24:$DB$24,BZ$4-$D36+1),$F36-SUM($Z36:BY36)))))</f>
        <v>0</v>
      </c>
      <c r="CA36" s="191" t="n">
        <f aca="false" t="array" ref="CA36:CA36">IF(CA$4&lt;$D36,0,IF(CA$4&gt;$F$21,0,IF(CA$4=$F$21,$F36-SUM($Z36:BZ36),MIN($F36*INDEX($AA$24:$DB$24,CA$4-$D36+1),$F36-SUM($Z36:BZ36)))))</f>
        <v>0</v>
      </c>
      <c r="CB36" s="191" t="n">
        <f aca="false" t="array" ref="CB36:CB36">IF(CB$4&lt;$D36,0,IF(CB$4&gt;$F$21,0,IF(CB$4=$F$21,$F36-SUM($Z36:CA36),MIN($F36*INDEX($AA$24:$DB$24,CB$4-$D36+1),$F36-SUM($Z36:CA36)))))</f>
        <v>0</v>
      </c>
      <c r="CC36" s="191" t="n">
        <f aca="false" t="array" ref="CC36:CC36">IF(CC$4&lt;$D36,0,IF(CC$4&gt;$F$21,0,IF(CC$4=$F$21,$F36-SUM($Z36:CB36),MIN($F36*INDEX($AA$24:$DB$24,CC$4-$D36+1),$F36-SUM($Z36:CB36)))))</f>
        <v>0</v>
      </c>
      <c r="CD36" s="191" t="n">
        <f aca="false" t="array" ref="CD36:CD36">IF(CD$4&lt;$D36,0,IF(CD$4&gt;$F$21,0,IF(CD$4=$F$21,$F36-SUM($Z36:CC36),MIN($F36*INDEX($AA$24:$DB$24,CD$4-$D36+1),$F36-SUM($Z36:CC36)))))</f>
        <v>0</v>
      </c>
      <c r="CE36" s="191" t="n">
        <f aca="false" t="array" ref="CE36:CE36">IF(CE$4&lt;$D36,0,IF(CE$4&gt;$F$21,0,IF(CE$4=$F$21,$F36-SUM($Z36:CD36),MIN($F36*INDEX($AA$24:$DB$24,CE$4-$D36+1),$F36-SUM($Z36:CD36)))))</f>
        <v>0</v>
      </c>
      <c r="CF36" s="191" t="n">
        <f aca="false" t="array" ref="CF36:CF36">IF(CF$4&lt;$D36,0,IF(CF$4&gt;$F$21,0,IF(CF$4=$F$21,$F36-SUM($Z36:CE36),MIN($F36*INDEX($AA$24:$DB$24,CF$4-$D36+1),$F36-SUM($Z36:CE36)))))</f>
        <v>0</v>
      </c>
      <c r="CG36" s="191" t="n">
        <f aca="false" t="array" ref="CG36:CG36">IF(CG$4&lt;$D36,0,IF(CG$4&gt;$F$21,0,IF(CG$4=$F$21,$F36-SUM($Z36:CF36),MIN($F36*INDEX($AA$24:$DB$24,CG$4-$D36+1),$F36-SUM($Z36:CF36)))))</f>
        <v>0</v>
      </c>
      <c r="CH36" s="191" t="n">
        <f aca="false" t="array" ref="CH36:CH36">IF(CH$4&lt;$D36,0,IF(CH$4&gt;$F$21,0,IF(CH$4=$F$21,$F36-SUM($Z36:CG36),MIN($F36*INDEX($AA$24:$DB$24,CH$4-$D36+1),$F36-SUM($Z36:CG36)))))</f>
        <v>0</v>
      </c>
      <c r="CI36" s="191" t="n">
        <f aca="false" t="array" ref="CI36:CI36">IF(CI$4&lt;$D36,0,IF(CI$4&gt;$F$21,0,IF(CI$4=$F$21,$F36-SUM($Z36:CH36),MIN($F36*INDEX($AA$24:$DB$24,CI$4-$D36+1),$F36-SUM($Z36:CH36)))))</f>
        <v>0</v>
      </c>
      <c r="CJ36" s="191" t="n">
        <f aca="false" t="array" ref="CJ36:CJ36">IF(CJ$4&lt;$D36,0,IF(CJ$4&gt;$F$21,0,IF(CJ$4=$F$21,$F36-SUM($Z36:CI36),MIN($F36*INDEX($AA$24:$DB$24,CJ$4-$D36+1),$F36-SUM($Z36:CI36)))))</f>
        <v>0</v>
      </c>
      <c r="CK36" s="191" t="n">
        <f aca="false" t="array" ref="CK36:CK36">IF(CK$4&lt;$D36,0,IF(CK$4&gt;$F$21,0,IF(CK$4=$F$21,$F36-SUM($Z36:CJ36),MIN($F36*INDEX($AA$24:$DB$24,CK$4-$D36+1),$F36-SUM($Z36:CJ36)))))</f>
        <v>0</v>
      </c>
      <c r="CL36" s="191" t="n">
        <f aca="false" t="array" ref="CL36:CL36">IF(CL$4&lt;$D36,0,IF(CL$4&gt;$F$21,0,IF(CL$4=$F$21,$F36-SUM($Z36:CK36),MIN($F36*INDEX($AA$24:$DB$24,CL$4-$D36+1),$F36-SUM($Z36:CK36)))))</f>
        <v>0</v>
      </c>
      <c r="CM36" s="191" t="n">
        <f aca="false" t="array" ref="CM36:CM36">IF(CM$4&lt;$D36,0,IF(CM$4&gt;$F$21,0,IF(CM$4=$F$21,$F36-SUM($Z36:CL36),MIN($F36*INDEX($AA$24:$DB$24,CM$4-$D36+1),$F36-SUM($Z36:CL36)))))</f>
        <v>0</v>
      </c>
      <c r="CN36" s="191" t="n">
        <f aca="false" t="array" ref="CN36:CN36">IF(CN$4&lt;$D36,0,IF(CN$4&gt;$F$21,0,IF(CN$4=$F$21,$F36-SUM($Z36:CM36),MIN($F36*INDEX($AA$24:$DB$24,CN$4-$D36+1),$F36-SUM($Z36:CM36)))))</f>
        <v>0</v>
      </c>
      <c r="CO36" s="191" t="n">
        <f aca="false" t="array" ref="CO36:CO36">IF(CO$4&lt;$D36,0,IF(CO$4&gt;$F$21,0,IF(CO$4=$F$21,$F36-SUM($Z36:CN36),MIN($F36*INDEX($AA$24:$DB$24,CO$4-$D36+1),$F36-SUM($Z36:CN36)))))</f>
        <v>0</v>
      </c>
      <c r="CP36" s="191" t="n">
        <f aca="false" t="array" ref="CP36:CP36">IF(CP$4&lt;$D36,0,IF(CP$4&gt;$F$21,0,IF(CP$4=$F$21,$F36-SUM($Z36:CO36),MIN($F36*INDEX($AA$24:$DB$24,CP$4-$D36+1),$F36-SUM($Z36:CO36)))))</f>
        <v>0</v>
      </c>
      <c r="CQ36" s="191" t="n">
        <f aca="false" t="array" ref="CQ36:CQ36">IF(CQ$4&lt;$D36,0,IF(CQ$4&gt;$F$21,0,IF(CQ$4=$F$21,$F36-SUM($Z36:CP36),MIN($F36*INDEX($AA$24:$DB$24,CQ$4-$D36+1),$F36-SUM($Z36:CP36)))))</f>
        <v>0</v>
      </c>
      <c r="CR36" s="191" t="n">
        <f aca="false" t="array" ref="CR36:CR36">IF(CR$4&lt;$D36,0,IF(CR$4&gt;$F$21,0,IF(CR$4=$F$21,$F36-SUM($Z36:CQ36),MIN($F36*INDEX($AA$24:$DB$24,CR$4-$D36+1),$F36-SUM($Z36:CQ36)))))</f>
        <v>0</v>
      </c>
      <c r="CS36" s="191" t="n">
        <f aca="false" t="array" ref="CS36:CS36">IF(CS$4&lt;$D36,0,IF(CS$4&gt;$F$21,0,IF(CS$4=$F$21,$F36-SUM($Z36:CR36),MIN($F36*INDEX($AA$24:$DB$24,CS$4-$D36+1),$F36-SUM($Z36:CR36)))))</f>
        <v>0</v>
      </c>
      <c r="CT36" s="191" t="n">
        <f aca="false" t="array" ref="CT36:CT36">IF(CT$4&lt;$D36,0,IF(CT$4&gt;$F$21,0,IF(CT$4=$F$21,$F36-SUM($Z36:CS36),MIN($F36*INDEX($AA$24:$DB$24,CT$4-$D36+1),$F36-SUM($Z36:CS36)))))</f>
        <v>0</v>
      </c>
      <c r="CU36" s="191" t="n">
        <f aca="false" t="array" ref="CU36:CU36">IF(CU$4&lt;$D36,0,IF(CU$4&gt;$F$21,0,IF(CU$4=$F$21,$F36-SUM($Z36:CT36),MIN($F36*INDEX($AA$24:$DB$24,CU$4-$D36+1),$F36-SUM($Z36:CT36)))))</f>
        <v>0</v>
      </c>
      <c r="CV36" s="191" t="n">
        <f aca="false" t="array" ref="CV36:CV36">IF(CV$4&lt;$D36,0,IF(CV$4&gt;$F$21,0,IF(CV$4=$F$21,$F36-SUM($Z36:CU36),MIN($F36*INDEX($AA$24:$DB$24,CV$4-$D36+1),$F36-SUM($Z36:CU36)))))</f>
        <v>0</v>
      </c>
      <c r="CW36" s="191" t="n">
        <f aca="false" t="array" ref="CW36:CW36">IF(CW$4&lt;$D36,0,IF(CW$4&gt;$F$21,0,IF(CW$4=$F$21,$F36-SUM($Z36:CV36),MIN($F36*INDEX($AA$24:$DB$24,CW$4-$D36+1),$F36-SUM($Z36:CV36)))))</f>
        <v>0</v>
      </c>
      <c r="CX36" s="191" t="n">
        <f aca="false" t="array" ref="CX36:CX36">IF(CX$4&lt;$D36,0,IF(CX$4&gt;$F$21,0,IF(CX$4=$F$21,$F36-SUM($Z36:CW36),MIN($F36*INDEX($AA$24:$DB$24,CX$4-$D36+1),$F36-SUM($Z36:CW36)))))</f>
        <v>0</v>
      </c>
      <c r="CY36" s="191" t="n">
        <f aca="false" t="array" ref="CY36:CY36">IF(CY$4&lt;$D36,0,IF(CY$4&gt;$F$21,0,IF(CY$4=$F$21,$F36-SUM($Z36:CX36),MIN($F36*INDEX($AA$24:$DB$24,CY$4-$D36+1),$F36-SUM($Z36:CX36)))))</f>
        <v>0</v>
      </c>
      <c r="CZ36" s="191" t="n">
        <f aca="false" t="array" ref="CZ36:CZ36">IF(CZ$4&lt;$D36,0,IF(CZ$4&gt;$F$21,0,IF(CZ$4=$F$21,$F36-SUM($Z36:CY36),MIN($F36*INDEX($AA$24:$DB$24,CZ$4-$D36+1),$F36-SUM($Z36:CY36)))))</f>
        <v>0</v>
      </c>
      <c r="DA36" s="191" t="n">
        <f aca="false" t="array" ref="DA36:DA36">IF(DA$4&lt;$D36,0,IF(DA$4&gt;$F$21,0,IF(DA$4=$F$21,$F36-SUM($Z36:CZ36),MIN($F36*INDEX($AA$24:$DB$24,DA$4-$D36+1),$F36-SUM($Z36:CZ36)))))</f>
        <v>0</v>
      </c>
      <c r="DB36" s="191" t="n">
        <f aca="false" t="array" ref="DB36:DB36">IF(DB$4&lt;$D36,0,IF(DB$4&gt;$F$21,0,IF(DB$4=$F$21,$F36-SUM($Z36:DA36),MIN($F36*INDEX($AA$24:$DB$24,DB$4-$D36+1),$F36-SUM($Z36:DA36)))))</f>
        <v>0</v>
      </c>
    </row>
    <row r="37" customFormat="false" ht="14.25" hidden="false" customHeight="false" outlineLevel="3" collapsed="false">
      <c r="D37" s="3" t="n">
        <v>12</v>
      </c>
      <c r="E37" s="3" t="str">
        <v>Total Capex Year 12</v>
      </c>
      <c r="F37" s="187" t="n">
        <v>161</v>
      </c>
      <c r="G37" s="187" t="n">
        <f aca="false">SUM(AA37:DB37)-F37</f>
        <v>0</v>
      </c>
      <c r="AA37" s="191" t="n">
        <f aca="false" t="array" ref="AA37:AA37">IF(AA$4&lt;$D37,0,IF(AA$4&gt;$F$21,0,IF(AA$4=$F$21,$F37-SUM($Z37:Z37),MIN($F37*INDEX($AA$24:$DB$24,AA$4-$D37+1),$F37-SUM($Z37:Z37)))))</f>
        <v>0</v>
      </c>
      <c r="AB37" s="191" t="n">
        <f aca="false" t="array" ref="AB37:AB37">IF(AB$4&lt;$D37,0,IF(AB$4&gt;$F$21,0,IF(AB$4=$F$21,$F37-SUM($Z37:AA37),MIN($F37*INDEX($AA$24:$DB$24,AB$4-$D37+1),$F37-SUM($Z37:AA37)))))</f>
        <v>0</v>
      </c>
      <c r="AC37" s="191" t="n">
        <f aca="false" t="array" ref="AC37:AC37">IF(AC$4&lt;$D37,0,IF(AC$4&gt;$F$21,0,IF(AC$4=$F$21,$F37-SUM($Z37:AB37),MIN($F37*INDEX($AA$24:$DB$24,AC$4-$D37+1),$F37-SUM($Z37:AB37)))))</f>
        <v>0</v>
      </c>
      <c r="AD37" s="191" t="n">
        <f aca="false" t="array" ref="AD37:AD37">IF(AD$4&lt;$D37,0,IF(AD$4&gt;$F$21,0,IF(AD$4=$F$21,$F37-SUM($Z37:AC37),MIN($F37*INDEX($AA$24:$DB$24,AD$4-$D37+1),$F37-SUM($Z37:AC37)))))</f>
        <v>0</v>
      </c>
      <c r="AE37" s="191" t="n">
        <f aca="false" t="array" ref="AE37:AE37">IF(AE$4&lt;$D37,0,IF(AE$4&gt;$F$21,0,IF(AE$4=$F$21,$F37-SUM($Z37:AD37),MIN($F37*INDEX($AA$24:$DB$24,AE$4-$D37+1),$F37-SUM($Z37:AD37)))))</f>
        <v>0</v>
      </c>
      <c r="AF37" s="191" t="n">
        <f aca="false" t="array" ref="AF37:AF37">IF(AF$4&lt;$D37,0,IF(AF$4&gt;$F$21,0,IF(AF$4=$F$21,$F37-SUM($Z37:AE37),MIN($F37*INDEX($AA$24:$DB$24,AF$4-$D37+1),$F37-SUM($Z37:AE37)))))</f>
        <v>0</v>
      </c>
      <c r="AG37" s="191" t="n">
        <f aca="false" t="array" ref="AG37:AG37">IF(AG$4&lt;$D37,0,IF(AG$4&gt;$F$21,0,IF(AG$4=$F$21,$F37-SUM($Z37:AF37),MIN($F37*INDEX($AA$24:$DB$24,AG$4-$D37+1),$F37-SUM($Z37:AF37)))))</f>
        <v>0</v>
      </c>
      <c r="AH37" s="191" t="n">
        <f aca="false" t="array" ref="AH37:AH37">IF(AH$4&lt;$D37,0,IF(AH$4&gt;$F$21,0,IF(AH$4=$F$21,$F37-SUM($Z37:AG37),MIN($F37*INDEX($AA$24:$DB$24,AH$4-$D37+1),$F37-SUM($Z37:AG37)))))</f>
        <v>0</v>
      </c>
      <c r="AI37" s="191" t="n">
        <f aca="false" t="array" ref="AI37:AI37">IF(AI$4&lt;$D37,0,IF(AI$4&gt;$F$21,0,IF(AI$4=$F$21,$F37-SUM($Z37:AH37),MIN($F37*INDEX($AA$24:$DB$24,AI$4-$D37+1),$F37-SUM($Z37:AH37)))))</f>
        <v>0</v>
      </c>
      <c r="AJ37" s="191" t="n">
        <f aca="false" t="array" ref="AJ37:AJ37">IF(AJ$4&lt;$D37,0,IF(AJ$4&gt;$F$21,0,IF(AJ$4=$F$21,$F37-SUM($Z37:AI37),MIN($F37*INDEX($AA$24:$DB$24,AJ$4-$D37+1),$F37-SUM($Z37:AI37)))))</f>
        <v>0</v>
      </c>
      <c r="AK37" s="191" t="n">
        <f aca="false" t="array" ref="AK37:AK37">IF(AK$4&lt;$D37,0,IF(AK$4&gt;$F$21,0,IF(AK$4=$F$21,$F37-SUM($Z37:AJ37),MIN($F37*INDEX($AA$24:$DB$24,AK$4-$D37+1),$F37-SUM($Z37:AJ37)))))</f>
        <v>0</v>
      </c>
      <c r="AL37" s="191" t="n">
        <f aca="false" t="array" ref="AL37:AL37">IF(AL$4&lt;$D37,0,IF(AL$4&gt;$F$21,0,IF(AL$4=$F$21,$F37-SUM($Z37:AK37),MIN($F37*INDEX($AA$24:$DB$24,AL$4-$D37+1),$F37-SUM($Z37:AK37)))))</f>
        <v>8.05</v>
      </c>
      <c r="AM37" s="191" t="n">
        <f aca="false" t="array" ref="AM37:AM37">IF(AM$4&lt;$D37,0,IF(AM$4&gt;$F$21,0,IF(AM$4=$F$21,$F37-SUM($Z37:AL37),MIN($F37*INDEX($AA$24:$DB$24,AM$4-$D37+1),$F37-SUM($Z37:AL37)))))</f>
        <v>15.295</v>
      </c>
      <c r="AN37" s="191" t="n">
        <f aca="false" t="array" ref="AN37:AN37">IF(AN$4&lt;$D37,0,IF(AN$4&gt;$F$21,0,IF(AN$4=$F$21,$F37-SUM($Z37:AM37),MIN($F37*INDEX($AA$24:$DB$24,AN$4-$D37+1),$F37-SUM($Z37:AM37)))))</f>
        <v>13.846</v>
      </c>
      <c r="AO37" s="191" t="n">
        <f aca="false" t="array" ref="AO37:AO37">IF(AO$4&lt;$D37,0,IF(AO$4&gt;$F$21,0,IF(AO$4=$F$21,$F37-SUM($Z37:AN37),MIN($F37*INDEX($AA$24:$DB$24,AO$4-$D37+1),$F37-SUM($Z37:AN37)))))</f>
        <v>12.397</v>
      </c>
      <c r="AP37" s="191" t="n">
        <f aca="false" t="array" ref="AP37:AP37">IF(AP$4&lt;$D37,0,IF(AP$4&gt;$F$21,0,IF(AP$4=$F$21,$F37-SUM($Z37:AO37),MIN($F37*INDEX($AA$24:$DB$24,AP$4-$D37+1),$F37-SUM($Z37:AO37)))))</f>
        <v>11.109</v>
      </c>
      <c r="AQ37" s="191" t="n">
        <f aca="false" t="array" ref="AQ37:AQ37">IF(AQ$4&lt;$D37,0,IF(AQ$4&gt;$F$21,0,IF(AQ$4=$F$21,$F37-SUM($Z37:AP37),MIN($F37*INDEX($AA$24:$DB$24,AQ$4-$D37+1),$F37-SUM($Z37:AP37)))))</f>
        <v>9.982</v>
      </c>
      <c r="AR37" s="191" t="n">
        <f aca="false" t="array" ref="AR37:AR37">IF(AR$4&lt;$D37,0,IF(AR$4&gt;$F$21,0,IF(AR$4=$F$21,$F37-SUM($Z37:AQ37),MIN($F37*INDEX($AA$24:$DB$24,AR$4-$D37+1),$F37-SUM($Z37:AQ37)))))</f>
        <v>9.499</v>
      </c>
      <c r="AS37" s="191" t="n">
        <f aca="false" t="array" ref="AS37:AS37">IF(AS$4&lt;$D37,0,IF(AS$4&gt;$F$21,0,IF(AS$4=$F$21,$F37-SUM($Z37:AR37),MIN($F37*INDEX($AA$24:$DB$24,AS$4-$D37+1),$F37-SUM($Z37:AR37)))))</f>
        <v>9.499</v>
      </c>
      <c r="AT37" s="191" t="n">
        <f aca="false" t="array" ref="AT37:AT37">IF(AT$4&lt;$D37,0,IF(AT$4&gt;$F$21,0,IF(AT$4=$F$21,$F37-SUM($Z37:AS37),MIN($F37*INDEX($AA$24:$DB$24,AT$4-$D37+1),$F37-SUM($Z37:AS37)))))</f>
        <v>9.499</v>
      </c>
      <c r="AU37" s="191" t="n">
        <f aca="false" t="array" ref="AU37:AU37">IF(AU$4&lt;$D37,0,IF(AU$4&gt;$F$21,0,IF(AU$4=$F$21,$F37-SUM($Z37:AT37),MIN($F37*INDEX($AA$24:$DB$24,AU$4-$D37+1),$F37-SUM($Z37:AT37)))))</f>
        <v>9.499</v>
      </c>
      <c r="AV37" s="191" t="n">
        <f aca="false" t="array" ref="AV37:AV37">IF(AV$4&lt;$D37,0,IF(AV$4&gt;$F$21,0,IF(AV$4=$F$21,$F37-SUM($Z37:AU37),MIN($F37*INDEX($AA$24:$DB$24,AV$4-$D37+1),$F37-SUM($Z37:AU37)))))</f>
        <v>9.499</v>
      </c>
      <c r="AW37" s="191" t="n">
        <f aca="false" t="array" ref="AW37:AW37">IF(AW$4&lt;$D37,0,IF(AW$4&gt;$F$21,0,IF(AW$4=$F$21,$F37-SUM($Z37:AV37),MIN($F37*INDEX($AA$24:$DB$24,AW$4-$D37+1),$F37-SUM($Z37:AV37)))))</f>
        <v>9.499</v>
      </c>
      <c r="AX37" s="191" t="n">
        <f aca="false" t="array" ref="AX37:AX37">IF(AX$4&lt;$D37,0,IF(AX$4&gt;$F$21,0,IF(AX$4=$F$21,$F37-SUM($Z37:AW37),MIN($F37*INDEX($AA$24:$DB$24,AX$4-$D37+1),$F37-SUM($Z37:AW37)))))</f>
        <v>9.499</v>
      </c>
      <c r="AY37" s="191" t="n">
        <f aca="false" t="array" ref="AY37:AY37">IF(AY$4&lt;$D37,0,IF(AY$4&gt;$F$21,0,IF(AY$4=$F$21,$F37-SUM($Z37:AX37),MIN($F37*INDEX($AA$24:$DB$24,AY$4-$D37+1),$F37-SUM($Z37:AX37)))))</f>
        <v>9.499</v>
      </c>
      <c r="AZ37" s="191" t="n">
        <f aca="false" t="array" ref="AZ37:AZ37">IF(AZ$4&lt;$D37,0,IF(AZ$4&gt;$F$21,0,IF(AZ$4=$F$21,$F37-SUM($Z37:AY37),MIN($F37*INDEX($AA$24:$DB$24,AZ$4-$D37+1),$F37-SUM($Z37:AY37)))))</f>
        <v>9.499</v>
      </c>
      <c r="BA37" s="191" t="n">
        <f aca="false" t="array" ref="BA37:BA37">IF(BA$4&lt;$D37,0,IF(BA$4&gt;$F$21,0,IF(BA$4=$F$21,$F37-SUM($Z37:AZ37),MIN($F37*INDEX($AA$24:$DB$24,BA$4-$D37+1),$F37-SUM($Z37:AZ37)))))</f>
        <v>4.83</v>
      </c>
      <c r="BB37" s="191" t="n">
        <f aca="false" t="array" ref="BB37:BB37">IF(BB$4&lt;$D37,0,IF(BB$4&gt;$F$21,0,IF(BB$4=$F$21,$F37-SUM($Z37:BA37),MIN($F37*INDEX($AA$24:$DB$24,BB$4-$D37+1),$F37-SUM($Z37:BA37)))))</f>
        <v>0</v>
      </c>
      <c r="BC37" s="191" t="n">
        <f aca="false" t="array" ref="BC37:BC37">IF(BC$4&lt;$D37,0,IF(BC$4&gt;$F$21,0,IF(BC$4=$F$21,$F37-SUM($Z37:BB37),MIN($F37*INDEX($AA$24:$DB$24,BC$4-$D37+1),$F37-SUM($Z37:BB37)))))</f>
        <v>0</v>
      </c>
      <c r="BD37" s="191" t="n">
        <f aca="false" t="array" ref="BD37:BD37">IF(BD$4&lt;$D37,0,IF(BD$4&gt;$F$21,0,IF(BD$4=$F$21,$F37-SUM($Z37:BC37),MIN($F37*INDEX($AA$24:$DB$24,BD$4-$D37+1),$F37-SUM($Z37:BC37)))))</f>
        <v>0</v>
      </c>
      <c r="BE37" s="191" t="n">
        <f aca="false" t="array" ref="BE37:BE37">IF(BE$4&lt;$D37,0,IF(BE$4&gt;$F$21,0,IF(BE$4=$F$21,$F37-SUM($Z37:BD37),MIN($F37*INDEX($AA$24:$DB$24,BE$4-$D37+1),$F37-SUM($Z37:BD37)))))</f>
        <v>0</v>
      </c>
      <c r="BF37" s="191" t="n">
        <f aca="false" t="array" ref="BF37:BF37">IF(BF$4&lt;$D37,0,IF(BF$4&gt;$F$21,0,IF(BF$4=$F$21,$F37-SUM($Z37:BE37),MIN($F37*INDEX($AA$24:$DB$24,BF$4-$D37+1),$F37-SUM($Z37:BE37)))))</f>
        <v>0</v>
      </c>
      <c r="BG37" s="191" t="n">
        <f aca="false" t="array" ref="BG37:BG37">IF(BG$4&lt;$D37,0,IF(BG$4&gt;$F$21,0,IF(BG$4=$F$21,$F37-SUM($Z37:BF37),MIN($F37*INDEX($AA$24:$DB$24,BG$4-$D37+1),$F37-SUM($Z37:BF37)))))</f>
        <v>0</v>
      </c>
      <c r="BH37" s="191" t="n">
        <f aca="false" t="array" ref="BH37:BH37">IF(BH$4&lt;$D37,0,IF(BH$4&gt;$F$21,0,IF(BH$4=$F$21,$F37-SUM($Z37:BG37),MIN($F37*INDEX($AA$24:$DB$24,BH$4-$D37+1),$F37-SUM($Z37:BG37)))))</f>
        <v>0</v>
      </c>
      <c r="BI37" s="191" t="n">
        <f aca="false" t="array" ref="BI37:BI37">IF(BI$4&lt;$D37,0,IF(BI$4&gt;$F$21,0,IF(BI$4=$F$21,$F37-SUM($Z37:BH37),MIN($F37*INDEX($AA$24:$DB$24,BI$4-$D37+1),$F37-SUM($Z37:BH37)))))</f>
        <v>0</v>
      </c>
      <c r="BJ37" s="191" t="n">
        <f aca="false" t="array" ref="BJ37:BJ37">IF(BJ$4&lt;$D37,0,IF(BJ$4&gt;$F$21,0,IF(BJ$4=$F$21,$F37-SUM($Z37:BI37),MIN($F37*INDEX($AA$24:$DB$24,BJ$4-$D37+1),$F37-SUM($Z37:BI37)))))</f>
        <v>0</v>
      </c>
      <c r="BK37" s="191" t="n">
        <f aca="false" t="array" ref="BK37:BK37">IF(BK$4&lt;$D37,0,IF(BK$4&gt;$F$21,0,IF(BK$4=$F$21,$F37-SUM($Z37:BJ37),MIN($F37*INDEX($AA$24:$DB$24,BK$4-$D37+1),$F37-SUM($Z37:BJ37)))))</f>
        <v>0</v>
      </c>
      <c r="BL37" s="191" t="n">
        <f aca="false" t="array" ref="BL37:BL37">IF(BL$4&lt;$D37,0,IF(BL$4&gt;$F$21,0,IF(BL$4=$F$21,$F37-SUM($Z37:BK37),MIN($F37*INDEX($AA$24:$DB$24,BL$4-$D37+1),$F37-SUM($Z37:BK37)))))</f>
        <v>0</v>
      </c>
      <c r="BM37" s="191" t="n">
        <f aca="false" t="array" ref="BM37:BM37">IF(BM$4&lt;$D37,0,IF(BM$4&gt;$F$21,0,IF(BM$4=$F$21,$F37-SUM($Z37:BL37),MIN($F37*INDEX($AA$24:$DB$24,BM$4-$D37+1),$F37-SUM($Z37:BL37)))))</f>
        <v>0</v>
      </c>
      <c r="BN37" s="191" t="n">
        <f aca="false" t="array" ref="BN37:BN37">IF(BN$4&lt;$D37,0,IF(BN$4&gt;$F$21,0,IF(BN$4=$F$21,$F37-SUM($Z37:BM37),MIN($F37*INDEX($AA$24:$DB$24,BN$4-$D37+1),$F37-SUM($Z37:BM37)))))</f>
        <v>0</v>
      </c>
      <c r="BO37" s="191" t="n">
        <f aca="false" t="array" ref="BO37:BO37">IF(BO$4&lt;$D37,0,IF(BO$4&gt;$F$21,0,IF(BO$4=$F$21,$F37-SUM($Z37:BN37),MIN($F37*INDEX($AA$24:$DB$24,BO$4-$D37+1),$F37-SUM($Z37:BN37)))))</f>
        <v>0</v>
      </c>
      <c r="BP37" s="191" t="n">
        <f aca="false" t="array" ref="BP37:BP37">IF(BP$4&lt;$D37,0,IF(BP$4&gt;$F$21,0,IF(BP$4=$F$21,$F37-SUM($Z37:BO37),MIN($F37*INDEX($AA$24:$DB$24,BP$4-$D37+1),$F37-SUM($Z37:BO37)))))</f>
        <v>0</v>
      </c>
      <c r="BQ37" s="191" t="n">
        <f aca="false" t="array" ref="BQ37:BQ37">IF(BQ$4&lt;$D37,0,IF(BQ$4&gt;$F$21,0,IF(BQ$4=$F$21,$F37-SUM($Z37:BP37),MIN($F37*INDEX($AA$24:$DB$24,BQ$4-$D37+1),$F37-SUM($Z37:BP37)))))</f>
        <v>0</v>
      </c>
      <c r="BR37" s="191" t="n">
        <f aca="false" t="array" ref="BR37:BR37">IF(BR$4&lt;$D37,0,IF(BR$4&gt;$F$21,0,IF(BR$4=$F$21,$F37-SUM($Z37:BQ37),MIN($F37*INDEX($AA$24:$DB$24,BR$4-$D37+1),$F37-SUM($Z37:BQ37)))))</f>
        <v>0</v>
      </c>
      <c r="BS37" s="191" t="n">
        <f aca="false" t="array" ref="BS37:BS37">IF(BS$4&lt;$D37,0,IF(BS$4&gt;$F$21,0,IF(BS$4=$F$21,$F37-SUM($Z37:BR37),MIN($F37*INDEX($AA$24:$DB$24,BS$4-$D37+1),$F37-SUM($Z37:BR37)))))</f>
        <v>0</v>
      </c>
      <c r="BT37" s="191" t="n">
        <f aca="false" t="array" ref="BT37:BT37">IF(BT$4&lt;$D37,0,IF(BT$4&gt;$F$21,0,IF(BT$4=$F$21,$F37-SUM($Z37:BS37),MIN($F37*INDEX($AA$24:$DB$24,BT$4-$D37+1),$F37-SUM($Z37:BS37)))))</f>
        <v>0</v>
      </c>
      <c r="BU37" s="191" t="n">
        <f aca="false" t="array" ref="BU37:BU37">IF(BU$4&lt;$D37,0,IF(BU$4&gt;$F$21,0,IF(BU$4=$F$21,$F37-SUM($Z37:BT37),MIN($F37*INDEX($AA$24:$DB$24,BU$4-$D37+1),$F37-SUM($Z37:BT37)))))</f>
        <v>0</v>
      </c>
      <c r="BV37" s="191" t="n">
        <f aca="false" t="array" ref="BV37:BV37">IF(BV$4&lt;$D37,0,IF(BV$4&gt;$F$21,0,IF(BV$4=$F$21,$F37-SUM($Z37:BU37),MIN($F37*INDEX($AA$24:$DB$24,BV$4-$D37+1),$F37-SUM($Z37:BU37)))))</f>
        <v>0</v>
      </c>
      <c r="BW37" s="191" t="n">
        <f aca="false" t="array" ref="BW37:BW37">IF(BW$4&lt;$D37,0,IF(BW$4&gt;$F$21,0,IF(BW$4=$F$21,$F37-SUM($Z37:BV37),MIN($F37*INDEX($AA$24:$DB$24,BW$4-$D37+1),$F37-SUM($Z37:BV37)))))</f>
        <v>0</v>
      </c>
      <c r="BX37" s="191" t="n">
        <f aca="false" t="array" ref="BX37:BX37">IF(BX$4&lt;$D37,0,IF(BX$4&gt;$F$21,0,IF(BX$4=$F$21,$F37-SUM($Z37:BW37),MIN($F37*INDEX($AA$24:$DB$24,BX$4-$D37+1),$F37-SUM($Z37:BW37)))))</f>
        <v>0</v>
      </c>
      <c r="BY37" s="191" t="n">
        <f aca="false" t="array" ref="BY37:BY37">IF(BY$4&lt;$D37,0,IF(BY$4&gt;$F$21,0,IF(BY$4=$F$21,$F37-SUM($Z37:BX37),MIN($F37*INDEX($AA$24:$DB$24,BY$4-$D37+1),$F37-SUM($Z37:BX37)))))</f>
        <v>0</v>
      </c>
      <c r="BZ37" s="191" t="n">
        <f aca="false" t="array" ref="BZ37:BZ37">IF(BZ$4&lt;$D37,0,IF(BZ$4&gt;$F$21,0,IF(BZ$4=$F$21,$F37-SUM($Z37:BY37),MIN($F37*INDEX($AA$24:$DB$24,BZ$4-$D37+1),$F37-SUM($Z37:BY37)))))</f>
        <v>0</v>
      </c>
      <c r="CA37" s="191" t="n">
        <f aca="false" t="array" ref="CA37:CA37">IF(CA$4&lt;$D37,0,IF(CA$4&gt;$F$21,0,IF(CA$4=$F$21,$F37-SUM($Z37:BZ37),MIN($F37*INDEX($AA$24:$DB$24,CA$4-$D37+1),$F37-SUM($Z37:BZ37)))))</f>
        <v>0</v>
      </c>
      <c r="CB37" s="191" t="n">
        <f aca="false" t="array" ref="CB37:CB37">IF(CB$4&lt;$D37,0,IF(CB$4&gt;$F$21,0,IF(CB$4=$F$21,$F37-SUM($Z37:CA37),MIN($F37*INDEX($AA$24:$DB$24,CB$4-$D37+1),$F37-SUM($Z37:CA37)))))</f>
        <v>0</v>
      </c>
      <c r="CC37" s="191" t="n">
        <f aca="false" t="array" ref="CC37:CC37">IF(CC$4&lt;$D37,0,IF(CC$4&gt;$F$21,0,IF(CC$4=$F$21,$F37-SUM($Z37:CB37),MIN($F37*INDEX($AA$24:$DB$24,CC$4-$D37+1),$F37-SUM($Z37:CB37)))))</f>
        <v>0</v>
      </c>
      <c r="CD37" s="191" t="n">
        <f aca="false" t="array" ref="CD37:CD37">IF(CD$4&lt;$D37,0,IF(CD$4&gt;$F$21,0,IF(CD$4=$F$21,$F37-SUM($Z37:CC37),MIN($F37*INDEX($AA$24:$DB$24,CD$4-$D37+1),$F37-SUM($Z37:CC37)))))</f>
        <v>0</v>
      </c>
      <c r="CE37" s="191" t="n">
        <f aca="false" t="array" ref="CE37:CE37">IF(CE$4&lt;$D37,0,IF(CE$4&gt;$F$21,0,IF(CE$4=$F$21,$F37-SUM($Z37:CD37),MIN($F37*INDEX($AA$24:$DB$24,CE$4-$D37+1),$F37-SUM($Z37:CD37)))))</f>
        <v>0</v>
      </c>
      <c r="CF37" s="191" t="n">
        <f aca="false" t="array" ref="CF37:CF37">IF(CF$4&lt;$D37,0,IF(CF$4&gt;$F$21,0,IF(CF$4=$F$21,$F37-SUM($Z37:CE37),MIN($F37*INDEX($AA$24:$DB$24,CF$4-$D37+1),$F37-SUM($Z37:CE37)))))</f>
        <v>0</v>
      </c>
      <c r="CG37" s="191" t="n">
        <f aca="false" t="array" ref="CG37:CG37">IF(CG$4&lt;$D37,0,IF(CG$4&gt;$F$21,0,IF(CG$4=$F$21,$F37-SUM($Z37:CF37),MIN($F37*INDEX($AA$24:$DB$24,CG$4-$D37+1),$F37-SUM($Z37:CF37)))))</f>
        <v>0</v>
      </c>
      <c r="CH37" s="191" t="n">
        <f aca="false" t="array" ref="CH37:CH37">IF(CH$4&lt;$D37,0,IF(CH$4&gt;$F$21,0,IF(CH$4=$F$21,$F37-SUM($Z37:CG37),MIN($F37*INDEX($AA$24:$DB$24,CH$4-$D37+1),$F37-SUM($Z37:CG37)))))</f>
        <v>0</v>
      </c>
      <c r="CI37" s="191" t="n">
        <f aca="false" t="array" ref="CI37:CI37">IF(CI$4&lt;$D37,0,IF(CI$4&gt;$F$21,0,IF(CI$4=$F$21,$F37-SUM($Z37:CH37),MIN($F37*INDEX($AA$24:$DB$24,CI$4-$D37+1),$F37-SUM($Z37:CH37)))))</f>
        <v>0</v>
      </c>
      <c r="CJ37" s="191" t="n">
        <f aca="false" t="array" ref="CJ37:CJ37">IF(CJ$4&lt;$D37,0,IF(CJ$4&gt;$F$21,0,IF(CJ$4=$F$21,$F37-SUM($Z37:CI37),MIN($F37*INDEX($AA$24:$DB$24,CJ$4-$D37+1),$F37-SUM($Z37:CI37)))))</f>
        <v>0</v>
      </c>
      <c r="CK37" s="191" t="n">
        <f aca="false" t="array" ref="CK37:CK37">IF(CK$4&lt;$D37,0,IF(CK$4&gt;$F$21,0,IF(CK$4=$F$21,$F37-SUM($Z37:CJ37),MIN($F37*INDEX($AA$24:$DB$24,CK$4-$D37+1),$F37-SUM($Z37:CJ37)))))</f>
        <v>0</v>
      </c>
      <c r="CL37" s="191" t="n">
        <f aca="false" t="array" ref="CL37:CL37">IF(CL$4&lt;$D37,0,IF(CL$4&gt;$F$21,0,IF(CL$4=$F$21,$F37-SUM($Z37:CK37),MIN($F37*INDEX($AA$24:$DB$24,CL$4-$D37+1),$F37-SUM($Z37:CK37)))))</f>
        <v>0</v>
      </c>
      <c r="CM37" s="191" t="n">
        <f aca="false" t="array" ref="CM37:CM37">IF(CM$4&lt;$D37,0,IF(CM$4&gt;$F$21,0,IF(CM$4=$F$21,$F37-SUM($Z37:CL37),MIN($F37*INDEX($AA$24:$DB$24,CM$4-$D37+1),$F37-SUM($Z37:CL37)))))</f>
        <v>0</v>
      </c>
      <c r="CN37" s="191" t="n">
        <f aca="false" t="array" ref="CN37:CN37">IF(CN$4&lt;$D37,0,IF(CN$4&gt;$F$21,0,IF(CN$4=$F$21,$F37-SUM($Z37:CM37),MIN($F37*INDEX($AA$24:$DB$24,CN$4-$D37+1),$F37-SUM($Z37:CM37)))))</f>
        <v>0</v>
      </c>
      <c r="CO37" s="191" t="n">
        <f aca="false" t="array" ref="CO37:CO37">IF(CO$4&lt;$D37,0,IF(CO$4&gt;$F$21,0,IF(CO$4=$F$21,$F37-SUM($Z37:CN37),MIN($F37*INDEX($AA$24:$DB$24,CO$4-$D37+1),$F37-SUM($Z37:CN37)))))</f>
        <v>0</v>
      </c>
      <c r="CP37" s="191" t="n">
        <f aca="false" t="array" ref="CP37:CP37">IF(CP$4&lt;$D37,0,IF(CP$4&gt;$F$21,0,IF(CP$4=$F$21,$F37-SUM($Z37:CO37),MIN($F37*INDEX($AA$24:$DB$24,CP$4-$D37+1),$F37-SUM($Z37:CO37)))))</f>
        <v>0</v>
      </c>
      <c r="CQ37" s="191" t="n">
        <f aca="false" t="array" ref="CQ37:CQ37">IF(CQ$4&lt;$D37,0,IF(CQ$4&gt;$F$21,0,IF(CQ$4=$F$21,$F37-SUM($Z37:CP37),MIN($F37*INDEX($AA$24:$DB$24,CQ$4-$D37+1),$F37-SUM($Z37:CP37)))))</f>
        <v>0</v>
      </c>
      <c r="CR37" s="191" t="n">
        <f aca="false" t="array" ref="CR37:CR37">IF(CR$4&lt;$D37,0,IF(CR$4&gt;$F$21,0,IF(CR$4=$F$21,$F37-SUM($Z37:CQ37),MIN($F37*INDEX($AA$24:$DB$24,CR$4-$D37+1),$F37-SUM($Z37:CQ37)))))</f>
        <v>0</v>
      </c>
      <c r="CS37" s="191" t="n">
        <f aca="false" t="array" ref="CS37:CS37">IF(CS$4&lt;$D37,0,IF(CS$4&gt;$F$21,0,IF(CS$4=$F$21,$F37-SUM($Z37:CR37),MIN($F37*INDEX($AA$24:$DB$24,CS$4-$D37+1),$F37-SUM($Z37:CR37)))))</f>
        <v>0</v>
      </c>
      <c r="CT37" s="191" t="n">
        <f aca="false" t="array" ref="CT37:CT37">IF(CT$4&lt;$D37,0,IF(CT$4&gt;$F$21,0,IF(CT$4=$F$21,$F37-SUM($Z37:CS37),MIN($F37*INDEX($AA$24:$DB$24,CT$4-$D37+1),$F37-SUM($Z37:CS37)))))</f>
        <v>0</v>
      </c>
      <c r="CU37" s="191" t="n">
        <f aca="false" t="array" ref="CU37:CU37">IF(CU$4&lt;$D37,0,IF(CU$4&gt;$F$21,0,IF(CU$4=$F$21,$F37-SUM($Z37:CT37),MIN($F37*INDEX($AA$24:$DB$24,CU$4-$D37+1),$F37-SUM($Z37:CT37)))))</f>
        <v>0</v>
      </c>
      <c r="CV37" s="191" t="n">
        <f aca="false" t="array" ref="CV37:CV37">IF(CV$4&lt;$D37,0,IF(CV$4&gt;$F$21,0,IF(CV$4=$F$21,$F37-SUM($Z37:CU37),MIN($F37*INDEX($AA$24:$DB$24,CV$4-$D37+1),$F37-SUM($Z37:CU37)))))</f>
        <v>0</v>
      </c>
      <c r="CW37" s="191" t="n">
        <f aca="false" t="array" ref="CW37:CW37">IF(CW$4&lt;$D37,0,IF(CW$4&gt;$F$21,0,IF(CW$4=$F$21,$F37-SUM($Z37:CV37),MIN($F37*INDEX($AA$24:$DB$24,CW$4-$D37+1),$F37-SUM($Z37:CV37)))))</f>
        <v>0</v>
      </c>
      <c r="CX37" s="191" t="n">
        <f aca="false" t="array" ref="CX37:CX37">IF(CX$4&lt;$D37,0,IF(CX$4&gt;$F$21,0,IF(CX$4=$F$21,$F37-SUM($Z37:CW37),MIN($F37*INDEX($AA$24:$DB$24,CX$4-$D37+1),$F37-SUM($Z37:CW37)))))</f>
        <v>0</v>
      </c>
      <c r="CY37" s="191" t="n">
        <f aca="false" t="array" ref="CY37:CY37">IF(CY$4&lt;$D37,0,IF(CY$4&gt;$F$21,0,IF(CY$4=$F$21,$F37-SUM($Z37:CX37),MIN($F37*INDEX($AA$24:$DB$24,CY$4-$D37+1),$F37-SUM($Z37:CX37)))))</f>
        <v>0</v>
      </c>
      <c r="CZ37" s="191" t="n">
        <f aca="false" t="array" ref="CZ37:CZ37">IF(CZ$4&lt;$D37,0,IF(CZ$4&gt;$F$21,0,IF(CZ$4=$F$21,$F37-SUM($Z37:CY37),MIN($F37*INDEX($AA$24:$DB$24,CZ$4-$D37+1),$F37-SUM($Z37:CY37)))))</f>
        <v>0</v>
      </c>
      <c r="DA37" s="191" t="n">
        <f aca="false" t="array" ref="DA37:DA37">IF(DA$4&lt;$D37,0,IF(DA$4&gt;$F$21,0,IF(DA$4=$F$21,$F37-SUM($Z37:CZ37),MIN($F37*INDEX($AA$24:$DB$24,DA$4-$D37+1),$F37-SUM($Z37:CZ37)))))</f>
        <v>0</v>
      </c>
      <c r="DB37" s="191" t="n">
        <f aca="false" t="array" ref="DB37:DB37">IF(DB$4&lt;$D37,0,IF(DB$4&gt;$F$21,0,IF(DB$4=$F$21,$F37-SUM($Z37:DA37),MIN($F37*INDEX($AA$24:$DB$24,DB$4-$D37+1),$F37-SUM($Z37:DA37)))))</f>
        <v>0</v>
      </c>
    </row>
    <row r="38" customFormat="false" ht="14.25" hidden="false" customHeight="false" outlineLevel="3" collapsed="false">
      <c r="D38" s="3" t="n">
        <v>13</v>
      </c>
      <c r="E38" s="3" t="str">
        <v>Total Capex Year 13</v>
      </c>
      <c r="F38" s="187" t="n">
        <v>216.2</v>
      </c>
      <c r="G38" s="187" t="n">
        <f aca="false">SUM(AA38:DB38)-F38</f>
        <v>0</v>
      </c>
      <c r="AA38" s="191" t="n">
        <f aca="false" t="array" ref="AA38:AA38">IF(AA$4&lt;$D38,0,IF(AA$4&gt;$F$21,0,IF(AA$4=$F$21,$F38-SUM($Z38:Z38),MIN($F38*INDEX($AA$24:$DB$24,AA$4-$D38+1),$F38-SUM($Z38:Z38)))))</f>
        <v>0</v>
      </c>
      <c r="AB38" s="191" t="n">
        <f aca="false" t="array" ref="AB38:AB38">IF(AB$4&lt;$D38,0,IF(AB$4&gt;$F$21,0,IF(AB$4=$F$21,$F38-SUM($Z38:AA38),MIN($F38*INDEX($AA$24:$DB$24,AB$4-$D38+1),$F38-SUM($Z38:AA38)))))</f>
        <v>0</v>
      </c>
      <c r="AC38" s="191" t="n">
        <f aca="false" t="array" ref="AC38:AC38">IF(AC$4&lt;$D38,0,IF(AC$4&gt;$F$21,0,IF(AC$4=$F$21,$F38-SUM($Z38:AB38),MIN($F38*INDEX($AA$24:$DB$24,AC$4-$D38+1),$F38-SUM($Z38:AB38)))))</f>
        <v>0</v>
      </c>
      <c r="AD38" s="191" t="n">
        <f aca="false" t="array" ref="AD38:AD38">IF(AD$4&lt;$D38,0,IF(AD$4&gt;$F$21,0,IF(AD$4=$F$21,$F38-SUM($Z38:AC38),MIN($F38*INDEX($AA$24:$DB$24,AD$4-$D38+1),$F38-SUM($Z38:AC38)))))</f>
        <v>0</v>
      </c>
      <c r="AE38" s="191" t="n">
        <f aca="false" t="array" ref="AE38:AE38">IF(AE$4&lt;$D38,0,IF(AE$4&gt;$F$21,0,IF(AE$4=$F$21,$F38-SUM($Z38:AD38),MIN($F38*INDEX($AA$24:$DB$24,AE$4-$D38+1),$F38-SUM($Z38:AD38)))))</f>
        <v>0</v>
      </c>
      <c r="AF38" s="191" t="n">
        <f aca="false" t="array" ref="AF38:AF38">IF(AF$4&lt;$D38,0,IF(AF$4&gt;$F$21,0,IF(AF$4=$F$21,$F38-SUM($Z38:AE38),MIN($F38*INDEX($AA$24:$DB$24,AF$4-$D38+1),$F38-SUM($Z38:AE38)))))</f>
        <v>0</v>
      </c>
      <c r="AG38" s="191" t="n">
        <f aca="false" t="array" ref="AG38:AG38">IF(AG$4&lt;$D38,0,IF(AG$4&gt;$F$21,0,IF(AG$4=$F$21,$F38-SUM($Z38:AF38),MIN($F38*INDEX($AA$24:$DB$24,AG$4-$D38+1),$F38-SUM($Z38:AF38)))))</f>
        <v>0</v>
      </c>
      <c r="AH38" s="191" t="n">
        <f aca="false" t="array" ref="AH38:AH38">IF(AH$4&lt;$D38,0,IF(AH$4&gt;$F$21,0,IF(AH$4=$F$21,$F38-SUM($Z38:AG38),MIN($F38*INDEX($AA$24:$DB$24,AH$4-$D38+1),$F38-SUM($Z38:AG38)))))</f>
        <v>0</v>
      </c>
      <c r="AI38" s="191" t="n">
        <f aca="false" t="array" ref="AI38:AI38">IF(AI$4&lt;$D38,0,IF(AI$4&gt;$F$21,0,IF(AI$4=$F$21,$F38-SUM($Z38:AH38),MIN($F38*INDEX($AA$24:$DB$24,AI$4-$D38+1),$F38-SUM($Z38:AH38)))))</f>
        <v>0</v>
      </c>
      <c r="AJ38" s="191" t="n">
        <f aca="false" t="array" ref="AJ38:AJ38">IF(AJ$4&lt;$D38,0,IF(AJ$4&gt;$F$21,0,IF(AJ$4=$F$21,$F38-SUM($Z38:AI38),MIN($F38*INDEX($AA$24:$DB$24,AJ$4-$D38+1),$F38-SUM($Z38:AI38)))))</f>
        <v>0</v>
      </c>
      <c r="AK38" s="191" t="n">
        <f aca="false" t="array" ref="AK38:AK38">IF(AK$4&lt;$D38,0,IF(AK$4&gt;$F$21,0,IF(AK$4=$F$21,$F38-SUM($Z38:AJ38),MIN($F38*INDEX($AA$24:$DB$24,AK$4-$D38+1),$F38-SUM($Z38:AJ38)))))</f>
        <v>0</v>
      </c>
      <c r="AL38" s="191" t="n">
        <f aca="false" t="array" ref="AL38:AL38">IF(AL$4&lt;$D38,0,IF(AL$4&gt;$F$21,0,IF(AL$4=$F$21,$F38-SUM($Z38:AK38),MIN($F38*INDEX($AA$24:$DB$24,AL$4-$D38+1),$F38-SUM($Z38:AK38)))))</f>
        <v>0</v>
      </c>
      <c r="AM38" s="191" t="n">
        <f aca="false" t="array" ref="AM38:AM38">IF(AM$4&lt;$D38,0,IF(AM$4&gt;$F$21,0,IF(AM$4=$F$21,$F38-SUM($Z38:AL38),MIN($F38*INDEX($AA$24:$DB$24,AM$4-$D38+1),$F38-SUM($Z38:AL38)))))</f>
        <v>10.81</v>
      </c>
      <c r="AN38" s="191" t="n">
        <f aca="false" t="array" ref="AN38:AN38">IF(AN$4&lt;$D38,0,IF(AN$4&gt;$F$21,0,IF(AN$4=$F$21,$F38-SUM($Z38:AM38),MIN($F38*INDEX($AA$24:$DB$24,AN$4-$D38+1),$F38-SUM($Z38:AM38)))))</f>
        <v>20.539</v>
      </c>
      <c r="AO38" s="191" t="n">
        <f aca="false" t="array" ref="AO38:AO38">IF(AO$4&lt;$D38,0,IF(AO$4&gt;$F$21,0,IF(AO$4=$F$21,$F38-SUM($Z38:AN38),MIN($F38*INDEX($AA$24:$DB$24,AO$4-$D38+1),$F38-SUM($Z38:AN38)))))</f>
        <v>18.5932</v>
      </c>
      <c r="AP38" s="191" t="n">
        <f aca="false" t="array" ref="AP38:AP38">IF(AP$4&lt;$D38,0,IF(AP$4&gt;$F$21,0,IF(AP$4=$F$21,$F38-SUM($Z38:AO38),MIN($F38*INDEX($AA$24:$DB$24,AP$4-$D38+1),$F38-SUM($Z38:AO38)))))</f>
        <v>16.6474</v>
      </c>
      <c r="AQ38" s="191" t="n">
        <f aca="false" t="array" ref="AQ38:AQ38">IF(AQ$4&lt;$D38,0,IF(AQ$4&gt;$F$21,0,IF(AQ$4=$F$21,$F38-SUM($Z38:AP38),MIN($F38*INDEX($AA$24:$DB$24,AQ$4-$D38+1),$F38-SUM($Z38:AP38)))))</f>
        <v>14.9178</v>
      </c>
      <c r="AR38" s="191" t="n">
        <f aca="false" t="array" ref="AR38:AR38">IF(AR$4&lt;$D38,0,IF(AR$4&gt;$F$21,0,IF(AR$4=$F$21,$F38-SUM($Z38:AQ38),MIN($F38*INDEX($AA$24:$DB$24,AR$4-$D38+1),$F38-SUM($Z38:AQ38)))))</f>
        <v>13.4044</v>
      </c>
      <c r="AS38" s="191" t="n">
        <f aca="false" t="array" ref="AS38:AS38">IF(AS$4&lt;$D38,0,IF(AS$4&gt;$F$21,0,IF(AS$4=$F$21,$F38-SUM($Z38:AR38),MIN($F38*INDEX($AA$24:$DB$24,AS$4-$D38+1),$F38-SUM($Z38:AR38)))))</f>
        <v>12.7558</v>
      </c>
      <c r="AT38" s="191" t="n">
        <f aca="false" t="array" ref="AT38:AT38">IF(AT$4&lt;$D38,0,IF(AT$4&gt;$F$21,0,IF(AT$4=$F$21,$F38-SUM($Z38:AS38),MIN($F38*INDEX($AA$24:$DB$24,AT$4-$D38+1),$F38-SUM($Z38:AS38)))))</f>
        <v>12.7558</v>
      </c>
      <c r="AU38" s="191" t="n">
        <f aca="false" t="array" ref="AU38:AU38">IF(AU$4&lt;$D38,0,IF(AU$4&gt;$F$21,0,IF(AU$4=$F$21,$F38-SUM($Z38:AT38),MIN($F38*INDEX($AA$24:$DB$24,AU$4-$D38+1),$F38-SUM($Z38:AT38)))))</f>
        <v>12.7558</v>
      </c>
      <c r="AV38" s="191" t="n">
        <f aca="false" t="array" ref="AV38:AV38">IF(AV$4&lt;$D38,0,IF(AV$4&gt;$F$21,0,IF(AV$4=$F$21,$F38-SUM($Z38:AU38),MIN($F38*INDEX($AA$24:$DB$24,AV$4-$D38+1),$F38-SUM($Z38:AU38)))))</f>
        <v>12.7558</v>
      </c>
      <c r="AW38" s="191" t="n">
        <f aca="false" t="array" ref="AW38:AW38">IF(AW$4&lt;$D38,0,IF(AW$4&gt;$F$21,0,IF(AW$4=$F$21,$F38-SUM($Z38:AV38),MIN($F38*INDEX($AA$24:$DB$24,AW$4-$D38+1),$F38-SUM($Z38:AV38)))))</f>
        <v>12.7558</v>
      </c>
      <c r="AX38" s="191" t="n">
        <f aca="false" t="array" ref="AX38:AX38">IF(AX$4&lt;$D38,0,IF(AX$4&gt;$F$21,0,IF(AX$4=$F$21,$F38-SUM($Z38:AW38),MIN($F38*INDEX($AA$24:$DB$24,AX$4-$D38+1),$F38-SUM($Z38:AW38)))))</f>
        <v>12.7558</v>
      </c>
      <c r="AY38" s="191" t="n">
        <f aca="false" t="array" ref="AY38:AY38">IF(AY$4&lt;$D38,0,IF(AY$4&gt;$F$21,0,IF(AY$4=$F$21,$F38-SUM($Z38:AX38),MIN($F38*INDEX($AA$24:$DB$24,AY$4-$D38+1),$F38-SUM($Z38:AX38)))))</f>
        <v>12.7558</v>
      </c>
      <c r="AZ38" s="191" t="n">
        <f aca="false" t="array" ref="AZ38:AZ38">IF(AZ$4&lt;$D38,0,IF(AZ$4&gt;$F$21,0,IF(AZ$4=$F$21,$F38-SUM($Z38:AY38),MIN($F38*INDEX($AA$24:$DB$24,AZ$4-$D38+1),$F38-SUM($Z38:AY38)))))</f>
        <v>12.7558</v>
      </c>
      <c r="BA38" s="191" t="n">
        <f aca="false" t="array" ref="BA38:BA38">IF(BA$4&lt;$D38,0,IF(BA$4&gt;$F$21,0,IF(BA$4=$F$21,$F38-SUM($Z38:AZ38),MIN($F38*INDEX($AA$24:$DB$24,BA$4-$D38+1),$F38-SUM($Z38:AZ38)))))</f>
        <v>12.7558</v>
      </c>
      <c r="BB38" s="191" t="n">
        <f aca="false" t="array" ref="BB38:BB38">IF(BB$4&lt;$D38,0,IF(BB$4&gt;$F$21,0,IF(BB$4=$F$21,$F38-SUM($Z38:BA38),MIN($F38*INDEX($AA$24:$DB$24,BB$4-$D38+1),$F38-SUM($Z38:BA38)))))</f>
        <v>6.486</v>
      </c>
      <c r="BC38" s="191" t="n">
        <f aca="false" t="array" ref="BC38:BC38">IF(BC$4&lt;$D38,0,IF(BC$4&gt;$F$21,0,IF(BC$4=$F$21,$F38-SUM($Z38:BB38),MIN($F38*INDEX($AA$24:$DB$24,BC$4-$D38+1),$F38-SUM($Z38:BB38)))))</f>
        <v>0</v>
      </c>
      <c r="BD38" s="191" t="n">
        <f aca="false" t="array" ref="BD38:BD38">IF(BD$4&lt;$D38,0,IF(BD$4&gt;$F$21,0,IF(BD$4=$F$21,$F38-SUM($Z38:BC38),MIN($F38*INDEX($AA$24:$DB$24,BD$4-$D38+1),$F38-SUM($Z38:BC38)))))</f>
        <v>0</v>
      </c>
      <c r="BE38" s="191" t="n">
        <f aca="false" t="array" ref="BE38:BE38">IF(BE$4&lt;$D38,0,IF(BE$4&gt;$F$21,0,IF(BE$4=$F$21,$F38-SUM($Z38:BD38),MIN($F38*INDEX($AA$24:$DB$24,BE$4-$D38+1),$F38-SUM($Z38:BD38)))))</f>
        <v>0</v>
      </c>
      <c r="BF38" s="191" t="n">
        <f aca="false" t="array" ref="BF38:BF38">IF(BF$4&lt;$D38,0,IF(BF$4&gt;$F$21,0,IF(BF$4=$F$21,$F38-SUM($Z38:BE38),MIN($F38*INDEX($AA$24:$DB$24,BF$4-$D38+1),$F38-SUM($Z38:BE38)))))</f>
        <v>0</v>
      </c>
      <c r="BG38" s="191" t="n">
        <f aca="false" t="array" ref="BG38:BG38">IF(BG$4&lt;$D38,0,IF(BG$4&gt;$F$21,0,IF(BG$4=$F$21,$F38-SUM($Z38:BF38),MIN($F38*INDEX($AA$24:$DB$24,BG$4-$D38+1),$F38-SUM($Z38:BF38)))))</f>
        <v>0</v>
      </c>
      <c r="BH38" s="191" t="n">
        <f aca="false" t="array" ref="BH38:BH38">IF(BH$4&lt;$D38,0,IF(BH$4&gt;$F$21,0,IF(BH$4=$F$21,$F38-SUM($Z38:BG38),MIN($F38*INDEX($AA$24:$DB$24,BH$4-$D38+1),$F38-SUM($Z38:BG38)))))</f>
        <v>0</v>
      </c>
      <c r="BI38" s="191" t="n">
        <f aca="false" t="array" ref="BI38:BI38">IF(BI$4&lt;$D38,0,IF(BI$4&gt;$F$21,0,IF(BI$4=$F$21,$F38-SUM($Z38:BH38),MIN($F38*INDEX($AA$24:$DB$24,BI$4-$D38+1),$F38-SUM($Z38:BH38)))))</f>
        <v>0</v>
      </c>
      <c r="BJ38" s="191" t="n">
        <f aca="false" t="array" ref="BJ38:BJ38">IF(BJ$4&lt;$D38,0,IF(BJ$4&gt;$F$21,0,IF(BJ$4=$F$21,$F38-SUM($Z38:BI38),MIN($F38*INDEX($AA$24:$DB$24,BJ$4-$D38+1),$F38-SUM($Z38:BI38)))))</f>
        <v>0</v>
      </c>
      <c r="BK38" s="191" t="n">
        <f aca="false" t="array" ref="BK38:BK38">IF(BK$4&lt;$D38,0,IF(BK$4&gt;$F$21,0,IF(BK$4=$F$21,$F38-SUM($Z38:BJ38),MIN($F38*INDEX($AA$24:$DB$24,BK$4-$D38+1),$F38-SUM($Z38:BJ38)))))</f>
        <v>0</v>
      </c>
      <c r="BL38" s="191" t="n">
        <f aca="false" t="array" ref="BL38:BL38">IF(BL$4&lt;$D38,0,IF(BL$4&gt;$F$21,0,IF(BL$4=$F$21,$F38-SUM($Z38:BK38),MIN($F38*INDEX($AA$24:$DB$24,BL$4-$D38+1),$F38-SUM($Z38:BK38)))))</f>
        <v>0</v>
      </c>
      <c r="BM38" s="191" t="n">
        <f aca="false" t="array" ref="BM38:BM38">IF(BM$4&lt;$D38,0,IF(BM$4&gt;$F$21,0,IF(BM$4=$F$21,$F38-SUM($Z38:BL38),MIN($F38*INDEX($AA$24:$DB$24,BM$4-$D38+1),$F38-SUM($Z38:BL38)))))</f>
        <v>0</v>
      </c>
      <c r="BN38" s="191" t="n">
        <f aca="false" t="array" ref="BN38:BN38">IF(BN$4&lt;$D38,0,IF(BN$4&gt;$F$21,0,IF(BN$4=$F$21,$F38-SUM($Z38:BM38),MIN($F38*INDEX($AA$24:$DB$24,BN$4-$D38+1),$F38-SUM($Z38:BM38)))))</f>
        <v>0</v>
      </c>
      <c r="BO38" s="191" t="n">
        <f aca="false" t="array" ref="BO38:BO38">IF(BO$4&lt;$D38,0,IF(BO$4&gt;$F$21,0,IF(BO$4=$F$21,$F38-SUM($Z38:BN38),MIN($F38*INDEX($AA$24:$DB$24,BO$4-$D38+1),$F38-SUM($Z38:BN38)))))</f>
        <v>0</v>
      </c>
      <c r="BP38" s="191" t="n">
        <f aca="false" t="array" ref="BP38:BP38">IF(BP$4&lt;$D38,0,IF(BP$4&gt;$F$21,0,IF(BP$4=$F$21,$F38-SUM($Z38:BO38),MIN($F38*INDEX($AA$24:$DB$24,BP$4-$D38+1),$F38-SUM($Z38:BO38)))))</f>
        <v>0</v>
      </c>
      <c r="BQ38" s="191" t="n">
        <f aca="false" t="array" ref="BQ38:BQ38">IF(BQ$4&lt;$D38,0,IF(BQ$4&gt;$F$21,0,IF(BQ$4=$F$21,$F38-SUM($Z38:BP38),MIN($F38*INDEX($AA$24:$DB$24,BQ$4-$D38+1),$F38-SUM($Z38:BP38)))))</f>
        <v>0</v>
      </c>
      <c r="BR38" s="191" t="n">
        <f aca="false" t="array" ref="BR38:BR38">IF(BR$4&lt;$D38,0,IF(BR$4&gt;$F$21,0,IF(BR$4=$F$21,$F38-SUM($Z38:BQ38),MIN($F38*INDEX($AA$24:$DB$24,BR$4-$D38+1),$F38-SUM($Z38:BQ38)))))</f>
        <v>0</v>
      </c>
      <c r="BS38" s="191" t="n">
        <f aca="false" t="array" ref="BS38:BS38">IF(BS$4&lt;$D38,0,IF(BS$4&gt;$F$21,0,IF(BS$4=$F$21,$F38-SUM($Z38:BR38),MIN($F38*INDEX($AA$24:$DB$24,BS$4-$D38+1),$F38-SUM($Z38:BR38)))))</f>
        <v>0</v>
      </c>
      <c r="BT38" s="191" t="n">
        <f aca="false" t="array" ref="BT38:BT38">IF(BT$4&lt;$D38,0,IF(BT$4&gt;$F$21,0,IF(BT$4=$F$21,$F38-SUM($Z38:BS38),MIN($F38*INDEX($AA$24:$DB$24,BT$4-$D38+1),$F38-SUM($Z38:BS38)))))</f>
        <v>0</v>
      </c>
      <c r="BU38" s="191" t="n">
        <f aca="false" t="array" ref="BU38:BU38">IF(BU$4&lt;$D38,0,IF(BU$4&gt;$F$21,0,IF(BU$4=$F$21,$F38-SUM($Z38:BT38),MIN($F38*INDEX($AA$24:$DB$24,BU$4-$D38+1),$F38-SUM($Z38:BT38)))))</f>
        <v>0</v>
      </c>
      <c r="BV38" s="191" t="n">
        <f aca="false" t="array" ref="BV38:BV38">IF(BV$4&lt;$D38,0,IF(BV$4&gt;$F$21,0,IF(BV$4=$F$21,$F38-SUM($Z38:BU38),MIN($F38*INDEX($AA$24:$DB$24,BV$4-$D38+1),$F38-SUM($Z38:BU38)))))</f>
        <v>0</v>
      </c>
      <c r="BW38" s="191" t="n">
        <f aca="false" t="array" ref="BW38:BW38">IF(BW$4&lt;$D38,0,IF(BW$4&gt;$F$21,0,IF(BW$4=$F$21,$F38-SUM($Z38:BV38),MIN($F38*INDEX($AA$24:$DB$24,BW$4-$D38+1),$F38-SUM($Z38:BV38)))))</f>
        <v>0</v>
      </c>
      <c r="BX38" s="191" t="n">
        <f aca="false" t="array" ref="BX38:BX38">IF(BX$4&lt;$D38,0,IF(BX$4&gt;$F$21,0,IF(BX$4=$F$21,$F38-SUM($Z38:BW38),MIN($F38*INDEX($AA$24:$DB$24,BX$4-$D38+1),$F38-SUM($Z38:BW38)))))</f>
        <v>0</v>
      </c>
      <c r="BY38" s="191" t="n">
        <f aca="false" t="array" ref="BY38:BY38">IF(BY$4&lt;$D38,0,IF(BY$4&gt;$F$21,0,IF(BY$4=$F$21,$F38-SUM($Z38:BX38),MIN($F38*INDEX($AA$24:$DB$24,BY$4-$D38+1),$F38-SUM($Z38:BX38)))))</f>
        <v>0</v>
      </c>
      <c r="BZ38" s="191" t="n">
        <f aca="false" t="array" ref="BZ38:BZ38">IF(BZ$4&lt;$D38,0,IF(BZ$4&gt;$F$21,0,IF(BZ$4=$F$21,$F38-SUM($Z38:BY38),MIN($F38*INDEX($AA$24:$DB$24,BZ$4-$D38+1),$F38-SUM($Z38:BY38)))))</f>
        <v>0</v>
      </c>
      <c r="CA38" s="191" t="n">
        <f aca="false" t="array" ref="CA38:CA38">IF(CA$4&lt;$D38,0,IF(CA$4&gt;$F$21,0,IF(CA$4=$F$21,$F38-SUM($Z38:BZ38),MIN($F38*INDEX($AA$24:$DB$24,CA$4-$D38+1),$F38-SUM($Z38:BZ38)))))</f>
        <v>0</v>
      </c>
      <c r="CB38" s="191" t="n">
        <f aca="false" t="array" ref="CB38:CB38">IF(CB$4&lt;$D38,0,IF(CB$4&gt;$F$21,0,IF(CB$4=$F$21,$F38-SUM($Z38:CA38),MIN($F38*INDEX($AA$24:$DB$24,CB$4-$D38+1),$F38-SUM($Z38:CA38)))))</f>
        <v>0</v>
      </c>
      <c r="CC38" s="191" t="n">
        <f aca="false" t="array" ref="CC38:CC38">IF(CC$4&lt;$D38,0,IF(CC$4&gt;$F$21,0,IF(CC$4=$F$21,$F38-SUM($Z38:CB38),MIN($F38*INDEX($AA$24:$DB$24,CC$4-$D38+1),$F38-SUM($Z38:CB38)))))</f>
        <v>0</v>
      </c>
      <c r="CD38" s="191" t="n">
        <f aca="false" t="array" ref="CD38:CD38">IF(CD$4&lt;$D38,0,IF(CD$4&gt;$F$21,0,IF(CD$4=$F$21,$F38-SUM($Z38:CC38),MIN($F38*INDEX($AA$24:$DB$24,CD$4-$D38+1),$F38-SUM($Z38:CC38)))))</f>
        <v>0</v>
      </c>
      <c r="CE38" s="191" t="n">
        <f aca="false" t="array" ref="CE38:CE38">IF(CE$4&lt;$D38,0,IF(CE$4&gt;$F$21,0,IF(CE$4=$F$21,$F38-SUM($Z38:CD38),MIN($F38*INDEX($AA$24:$DB$24,CE$4-$D38+1),$F38-SUM($Z38:CD38)))))</f>
        <v>0</v>
      </c>
      <c r="CF38" s="191" t="n">
        <f aca="false" t="array" ref="CF38:CF38">IF(CF$4&lt;$D38,0,IF(CF$4&gt;$F$21,0,IF(CF$4=$F$21,$F38-SUM($Z38:CE38),MIN($F38*INDEX($AA$24:$DB$24,CF$4-$D38+1),$F38-SUM($Z38:CE38)))))</f>
        <v>0</v>
      </c>
      <c r="CG38" s="191" t="n">
        <f aca="false" t="array" ref="CG38:CG38">IF(CG$4&lt;$D38,0,IF(CG$4&gt;$F$21,0,IF(CG$4=$F$21,$F38-SUM($Z38:CF38),MIN($F38*INDEX($AA$24:$DB$24,CG$4-$D38+1),$F38-SUM($Z38:CF38)))))</f>
        <v>0</v>
      </c>
      <c r="CH38" s="191" t="n">
        <f aca="false" t="array" ref="CH38:CH38">IF(CH$4&lt;$D38,0,IF(CH$4&gt;$F$21,0,IF(CH$4=$F$21,$F38-SUM($Z38:CG38),MIN($F38*INDEX($AA$24:$DB$24,CH$4-$D38+1),$F38-SUM($Z38:CG38)))))</f>
        <v>0</v>
      </c>
      <c r="CI38" s="191" t="n">
        <f aca="false" t="array" ref="CI38:CI38">IF(CI$4&lt;$D38,0,IF(CI$4&gt;$F$21,0,IF(CI$4=$F$21,$F38-SUM($Z38:CH38),MIN($F38*INDEX($AA$24:$DB$24,CI$4-$D38+1),$F38-SUM($Z38:CH38)))))</f>
        <v>0</v>
      </c>
      <c r="CJ38" s="191" t="n">
        <f aca="false" t="array" ref="CJ38:CJ38">IF(CJ$4&lt;$D38,0,IF(CJ$4&gt;$F$21,0,IF(CJ$4=$F$21,$F38-SUM($Z38:CI38),MIN($F38*INDEX($AA$24:$DB$24,CJ$4-$D38+1),$F38-SUM($Z38:CI38)))))</f>
        <v>0</v>
      </c>
      <c r="CK38" s="191" t="n">
        <f aca="false" t="array" ref="CK38:CK38">IF(CK$4&lt;$D38,0,IF(CK$4&gt;$F$21,0,IF(CK$4=$F$21,$F38-SUM($Z38:CJ38),MIN($F38*INDEX($AA$24:$DB$24,CK$4-$D38+1),$F38-SUM($Z38:CJ38)))))</f>
        <v>0</v>
      </c>
      <c r="CL38" s="191" t="n">
        <f aca="false" t="array" ref="CL38:CL38">IF(CL$4&lt;$D38,0,IF(CL$4&gt;$F$21,0,IF(CL$4=$F$21,$F38-SUM($Z38:CK38),MIN($F38*INDEX($AA$24:$DB$24,CL$4-$D38+1),$F38-SUM($Z38:CK38)))))</f>
        <v>0</v>
      </c>
      <c r="CM38" s="191" t="n">
        <f aca="false" t="array" ref="CM38:CM38">IF(CM$4&lt;$D38,0,IF(CM$4&gt;$F$21,0,IF(CM$4=$F$21,$F38-SUM($Z38:CL38),MIN($F38*INDEX($AA$24:$DB$24,CM$4-$D38+1),$F38-SUM($Z38:CL38)))))</f>
        <v>0</v>
      </c>
      <c r="CN38" s="191" t="n">
        <f aca="false" t="array" ref="CN38:CN38">IF(CN$4&lt;$D38,0,IF(CN$4&gt;$F$21,0,IF(CN$4=$F$21,$F38-SUM($Z38:CM38),MIN($F38*INDEX($AA$24:$DB$24,CN$4-$D38+1),$F38-SUM($Z38:CM38)))))</f>
        <v>0</v>
      </c>
      <c r="CO38" s="191" t="n">
        <f aca="false" t="array" ref="CO38:CO38">IF(CO$4&lt;$D38,0,IF(CO$4&gt;$F$21,0,IF(CO$4=$F$21,$F38-SUM($Z38:CN38),MIN($F38*INDEX($AA$24:$DB$24,CO$4-$D38+1),$F38-SUM($Z38:CN38)))))</f>
        <v>0</v>
      </c>
      <c r="CP38" s="191" t="n">
        <f aca="false" t="array" ref="CP38:CP38">IF(CP$4&lt;$D38,0,IF(CP$4&gt;$F$21,0,IF(CP$4=$F$21,$F38-SUM($Z38:CO38),MIN($F38*INDEX($AA$24:$DB$24,CP$4-$D38+1),$F38-SUM($Z38:CO38)))))</f>
        <v>0</v>
      </c>
      <c r="CQ38" s="191" t="n">
        <f aca="false" t="array" ref="CQ38:CQ38">IF(CQ$4&lt;$D38,0,IF(CQ$4&gt;$F$21,0,IF(CQ$4=$F$21,$F38-SUM($Z38:CP38),MIN($F38*INDEX($AA$24:$DB$24,CQ$4-$D38+1),$F38-SUM($Z38:CP38)))))</f>
        <v>0</v>
      </c>
      <c r="CR38" s="191" t="n">
        <f aca="false" t="array" ref="CR38:CR38">IF(CR$4&lt;$D38,0,IF(CR$4&gt;$F$21,0,IF(CR$4=$F$21,$F38-SUM($Z38:CQ38),MIN($F38*INDEX($AA$24:$DB$24,CR$4-$D38+1),$F38-SUM($Z38:CQ38)))))</f>
        <v>0</v>
      </c>
      <c r="CS38" s="191" t="n">
        <f aca="false" t="array" ref="CS38:CS38">IF(CS$4&lt;$D38,0,IF(CS$4&gt;$F$21,0,IF(CS$4=$F$21,$F38-SUM($Z38:CR38),MIN($F38*INDEX($AA$24:$DB$24,CS$4-$D38+1),$F38-SUM($Z38:CR38)))))</f>
        <v>0</v>
      </c>
      <c r="CT38" s="191" t="n">
        <f aca="false" t="array" ref="CT38:CT38">IF(CT$4&lt;$D38,0,IF(CT$4&gt;$F$21,0,IF(CT$4=$F$21,$F38-SUM($Z38:CS38),MIN($F38*INDEX($AA$24:$DB$24,CT$4-$D38+1),$F38-SUM($Z38:CS38)))))</f>
        <v>0</v>
      </c>
      <c r="CU38" s="191" t="n">
        <f aca="false" t="array" ref="CU38:CU38">IF(CU$4&lt;$D38,0,IF(CU$4&gt;$F$21,0,IF(CU$4=$F$21,$F38-SUM($Z38:CT38),MIN($F38*INDEX($AA$24:$DB$24,CU$4-$D38+1),$F38-SUM($Z38:CT38)))))</f>
        <v>0</v>
      </c>
      <c r="CV38" s="191" t="n">
        <f aca="false" t="array" ref="CV38:CV38">IF(CV$4&lt;$D38,0,IF(CV$4&gt;$F$21,0,IF(CV$4=$F$21,$F38-SUM($Z38:CU38),MIN($F38*INDEX($AA$24:$DB$24,CV$4-$D38+1),$F38-SUM($Z38:CU38)))))</f>
        <v>0</v>
      </c>
      <c r="CW38" s="191" t="n">
        <f aca="false" t="array" ref="CW38:CW38">IF(CW$4&lt;$D38,0,IF(CW$4&gt;$F$21,0,IF(CW$4=$F$21,$F38-SUM($Z38:CV38),MIN($F38*INDEX($AA$24:$DB$24,CW$4-$D38+1),$F38-SUM($Z38:CV38)))))</f>
        <v>0</v>
      </c>
      <c r="CX38" s="191" t="n">
        <f aca="false" t="array" ref="CX38:CX38">IF(CX$4&lt;$D38,0,IF(CX$4&gt;$F$21,0,IF(CX$4=$F$21,$F38-SUM($Z38:CW38),MIN($F38*INDEX($AA$24:$DB$24,CX$4-$D38+1),$F38-SUM($Z38:CW38)))))</f>
        <v>0</v>
      </c>
      <c r="CY38" s="191" t="n">
        <f aca="false" t="array" ref="CY38:CY38">IF(CY$4&lt;$D38,0,IF(CY$4&gt;$F$21,0,IF(CY$4=$F$21,$F38-SUM($Z38:CX38),MIN($F38*INDEX($AA$24:$DB$24,CY$4-$D38+1),$F38-SUM($Z38:CX38)))))</f>
        <v>0</v>
      </c>
      <c r="CZ38" s="191" t="n">
        <f aca="false" t="array" ref="CZ38:CZ38">IF(CZ$4&lt;$D38,0,IF(CZ$4&gt;$F$21,0,IF(CZ$4=$F$21,$F38-SUM($Z38:CY38),MIN($F38*INDEX($AA$24:$DB$24,CZ$4-$D38+1),$F38-SUM($Z38:CY38)))))</f>
        <v>0</v>
      </c>
      <c r="DA38" s="191" t="n">
        <f aca="false" t="array" ref="DA38:DA38">IF(DA$4&lt;$D38,0,IF(DA$4&gt;$F$21,0,IF(DA$4=$F$21,$F38-SUM($Z38:CZ38),MIN($F38*INDEX($AA$24:$DB$24,DA$4-$D38+1),$F38-SUM($Z38:CZ38)))))</f>
        <v>0</v>
      </c>
      <c r="DB38" s="191" t="n">
        <f aca="false" t="array" ref="DB38:DB38">IF(DB$4&lt;$D38,0,IF(DB$4&gt;$F$21,0,IF(DB$4=$F$21,$F38-SUM($Z38:DA38),MIN($F38*INDEX($AA$24:$DB$24,DB$4-$D38+1),$F38-SUM($Z38:DA38)))))</f>
        <v>0</v>
      </c>
    </row>
    <row r="39" customFormat="false" ht="14.25" hidden="false" customHeight="false" outlineLevel="3" collapsed="false">
      <c r="D39" s="3" t="n">
        <v>14</v>
      </c>
      <c r="E39" s="3" t="str">
        <v>Total Capex Year 14</v>
      </c>
      <c r="F39" s="187" t="n">
        <v>203.4</v>
      </c>
      <c r="G39" s="187" t="n">
        <f aca="false">SUM(AA39:DB39)-F39</f>
        <v>0</v>
      </c>
      <c r="AA39" s="191" t="n">
        <f aca="false" t="array" ref="AA39:AA39">IF(AA$4&lt;$D39,0,IF(AA$4&gt;$F$21,0,IF(AA$4=$F$21,$F39-SUM($Z39:Z39),MIN($F39*INDEX($AA$24:$DB$24,AA$4-$D39+1),$F39-SUM($Z39:Z39)))))</f>
        <v>0</v>
      </c>
      <c r="AB39" s="191" t="n">
        <f aca="false" t="array" ref="AB39:AB39">IF(AB$4&lt;$D39,0,IF(AB$4&gt;$F$21,0,IF(AB$4=$F$21,$F39-SUM($Z39:AA39),MIN($F39*INDEX($AA$24:$DB$24,AB$4-$D39+1),$F39-SUM($Z39:AA39)))))</f>
        <v>0</v>
      </c>
      <c r="AC39" s="191" t="n">
        <f aca="false" t="array" ref="AC39:AC39">IF(AC$4&lt;$D39,0,IF(AC$4&gt;$F$21,0,IF(AC$4=$F$21,$F39-SUM($Z39:AB39),MIN($F39*INDEX($AA$24:$DB$24,AC$4-$D39+1),$F39-SUM($Z39:AB39)))))</f>
        <v>0</v>
      </c>
      <c r="AD39" s="191" t="n">
        <f aca="false" t="array" ref="AD39:AD39">IF(AD$4&lt;$D39,0,IF(AD$4&gt;$F$21,0,IF(AD$4=$F$21,$F39-SUM($Z39:AC39),MIN($F39*INDEX($AA$24:$DB$24,AD$4-$D39+1),$F39-SUM($Z39:AC39)))))</f>
        <v>0</v>
      </c>
      <c r="AE39" s="191" t="n">
        <f aca="false" t="array" ref="AE39:AE39">IF(AE$4&lt;$D39,0,IF(AE$4&gt;$F$21,0,IF(AE$4=$F$21,$F39-SUM($Z39:AD39),MIN($F39*INDEX($AA$24:$DB$24,AE$4-$D39+1),$F39-SUM($Z39:AD39)))))</f>
        <v>0</v>
      </c>
      <c r="AF39" s="191" t="n">
        <f aca="false" t="array" ref="AF39:AF39">IF(AF$4&lt;$D39,0,IF(AF$4&gt;$F$21,0,IF(AF$4=$F$21,$F39-SUM($Z39:AE39),MIN($F39*INDEX($AA$24:$DB$24,AF$4-$D39+1),$F39-SUM($Z39:AE39)))))</f>
        <v>0</v>
      </c>
      <c r="AG39" s="191" t="n">
        <f aca="false" t="array" ref="AG39:AG39">IF(AG$4&lt;$D39,0,IF(AG$4&gt;$F$21,0,IF(AG$4=$F$21,$F39-SUM($Z39:AF39),MIN($F39*INDEX($AA$24:$DB$24,AG$4-$D39+1),$F39-SUM($Z39:AF39)))))</f>
        <v>0</v>
      </c>
      <c r="AH39" s="191" t="n">
        <f aca="false" t="array" ref="AH39:AH39">IF(AH$4&lt;$D39,0,IF(AH$4&gt;$F$21,0,IF(AH$4=$F$21,$F39-SUM($Z39:AG39),MIN($F39*INDEX($AA$24:$DB$24,AH$4-$D39+1),$F39-SUM($Z39:AG39)))))</f>
        <v>0</v>
      </c>
      <c r="AI39" s="191" t="n">
        <f aca="false" t="array" ref="AI39:AI39">IF(AI$4&lt;$D39,0,IF(AI$4&gt;$F$21,0,IF(AI$4=$F$21,$F39-SUM($Z39:AH39),MIN($F39*INDEX($AA$24:$DB$24,AI$4-$D39+1),$F39-SUM($Z39:AH39)))))</f>
        <v>0</v>
      </c>
      <c r="AJ39" s="191" t="n">
        <f aca="false" t="array" ref="AJ39:AJ39">IF(AJ$4&lt;$D39,0,IF(AJ$4&gt;$F$21,0,IF(AJ$4=$F$21,$F39-SUM($Z39:AI39),MIN($F39*INDEX($AA$24:$DB$24,AJ$4-$D39+1),$F39-SUM($Z39:AI39)))))</f>
        <v>0</v>
      </c>
      <c r="AK39" s="191" t="n">
        <f aca="false" t="array" ref="AK39:AK39">IF(AK$4&lt;$D39,0,IF(AK$4&gt;$F$21,0,IF(AK$4=$F$21,$F39-SUM($Z39:AJ39),MIN($F39*INDEX($AA$24:$DB$24,AK$4-$D39+1),$F39-SUM($Z39:AJ39)))))</f>
        <v>0</v>
      </c>
      <c r="AL39" s="191" t="n">
        <f aca="false" t="array" ref="AL39:AL39">IF(AL$4&lt;$D39,0,IF(AL$4&gt;$F$21,0,IF(AL$4=$F$21,$F39-SUM($Z39:AK39),MIN($F39*INDEX($AA$24:$DB$24,AL$4-$D39+1),$F39-SUM($Z39:AK39)))))</f>
        <v>0</v>
      </c>
      <c r="AM39" s="191" t="n">
        <f aca="false" t="array" ref="AM39:AM39">IF(AM$4&lt;$D39,0,IF(AM$4&gt;$F$21,0,IF(AM$4=$F$21,$F39-SUM($Z39:AL39),MIN($F39*INDEX($AA$24:$DB$24,AM$4-$D39+1),$F39-SUM($Z39:AL39)))))</f>
        <v>0</v>
      </c>
      <c r="AN39" s="191" t="n">
        <f aca="false" t="array" ref="AN39:AN39">IF(AN$4&lt;$D39,0,IF(AN$4&gt;$F$21,0,IF(AN$4=$F$21,$F39-SUM($Z39:AM39),MIN($F39*INDEX($AA$24:$DB$24,AN$4-$D39+1),$F39-SUM($Z39:AM39)))))</f>
        <v>10.17</v>
      </c>
      <c r="AO39" s="191" t="n">
        <f aca="false" t="array" ref="AO39:AO39">IF(AO$4&lt;$D39,0,IF(AO$4&gt;$F$21,0,IF(AO$4=$F$21,$F39-SUM($Z39:AN39),MIN($F39*INDEX($AA$24:$DB$24,AO$4-$D39+1),$F39-SUM($Z39:AN39)))))</f>
        <v>19.323</v>
      </c>
      <c r="AP39" s="191" t="n">
        <f aca="false" t="array" ref="AP39:AP39">IF(AP$4&lt;$D39,0,IF(AP$4&gt;$F$21,0,IF(AP$4=$F$21,$F39-SUM($Z39:AO39),MIN($F39*INDEX($AA$24:$DB$24,AP$4-$D39+1),$F39-SUM($Z39:AO39)))))</f>
        <v>17.4924</v>
      </c>
      <c r="AQ39" s="191" t="n">
        <f aca="false" t="array" ref="AQ39:AQ39">IF(AQ$4&lt;$D39,0,IF(AQ$4&gt;$F$21,0,IF(AQ$4=$F$21,$F39-SUM($Z39:AP39),MIN($F39*INDEX($AA$24:$DB$24,AQ$4-$D39+1),$F39-SUM($Z39:AP39)))))</f>
        <v>15.6618</v>
      </c>
      <c r="AR39" s="191" t="n">
        <f aca="false" t="array" ref="AR39:AR39">IF(AR$4&lt;$D39,0,IF(AR$4&gt;$F$21,0,IF(AR$4=$F$21,$F39-SUM($Z39:AQ39),MIN($F39*INDEX($AA$24:$DB$24,AR$4-$D39+1),$F39-SUM($Z39:AQ39)))))</f>
        <v>14.0346</v>
      </c>
      <c r="AS39" s="191" t="n">
        <f aca="false" t="array" ref="AS39:AS39">IF(AS$4&lt;$D39,0,IF(AS$4&gt;$F$21,0,IF(AS$4=$F$21,$F39-SUM($Z39:AR39),MIN($F39*INDEX($AA$24:$DB$24,AS$4-$D39+1),$F39-SUM($Z39:AR39)))))</f>
        <v>12.6108</v>
      </c>
      <c r="AT39" s="191" t="n">
        <f aca="false" t="array" ref="AT39:AT39">IF(AT$4&lt;$D39,0,IF(AT$4&gt;$F$21,0,IF(AT$4=$F$21,$F39-SUM($Z39:AS39),MIN($F39*INDEX($AA$24:$DB$24,AT$4-$D39+1),$F39-SUM($Z39:AS39)))))</f>
        <v>12.0006</v>
      </c>
      <c r="AU39" s="191" t="n">
        <f aca="false" t="array" ref="AU39:AU39">IF(AU$4&lt;$D39,0,IF(AU$4&gt;$F$21,0,IF(AU$4=$F$21,$F39-SUM($Z39:AT39),MIN($F39*INDEX($AA$24:$DB$24,AU$4-$D39+1),$F39-SUM($Z39:AT39)))))</f>
        <v>12.0006</v>
      </c>
      <c r="AV39" s="191" t="n">
        <f aca="false" t="array" ref="AV39:AV39">IF(AV$4&lt;$D39,0,IF(AV$4&gt;$F$21,0,IF(AV$4=$F$21,$F39-SUM($Z39:AU39),MIN($F39*INDEX($AA$24:$DB$24,AV$4-$D39+1),$F39-SUM($Z39:AU39)))))</f>
        <v>12.0006</v>
      </c>
      <c r="AW39" s="191" t="n">
        <f aca="false" t="array" ref="AW39:AW39">IF(AW$4&lt;$D39,0,IF(AW$4&gt;$F$21,0,IF(AW$4=$F$21,$F39-SUM($Z39:AV39),MIN($F39*INDEX($AA$24:$DB$24,AW$4-$D39+1),$F39-SUM($Z39:AV39)))))</f>
        <v>12.0006</v>
      </c>
      <c r="AX39" s="191" t="n">
        <f aca="false" t="array" ref="AX39:AX39">IF(AX$4&lt;$D39,0,IF(AX$4&gt;$F$21,0,IF(AX$4=$F$21,$F39-SUM($Z39:AW39),MIN($F39*INDEX($AA$24:$DB$24,AX$4-$D39+1),$F39-SUM($Z39:AW39)))))</f>
        <v>12.0006</v>
      </c>
      <c r="AY39" s="191" t="n">
        <f aca="false" t="array" ref="AY39:AY39">IF(AY$4&lt;$D39,0,IF(AY$4&gt;$F$21,0,IF(AY$4=$F$21,$F39-SUM($Z39:AX39),MIN($F39*INDEX($AA$24:$DB$24,AY$4-$D39+1),$F39-SUM($Z39:AX39)))))</f>
        <v>12.0006</v>
      </c>
      <c r="AZ39" s="191" t="n">
        <f aca="false" t="array" ref="AZ39:AZ39">IF(AZ$4&lt;$D39,0,IF(AZ$4&gt;$F$21,0,IF(AZ$4=$F$21,$F39-SUM($Z39:AY39),MIN($F39*INDEX($AA$24:$DB$24,AZ$4-$D39+1),$F39-SUM($Z39:AY39)))))</f>
        <v>12.0006</v>
      </c>
      <c r="BA39" s="191" t="n">
        <f aca="false" t="array" ref="BA39:BA39">IF(BA$4&lt;$D39,0,IF(BA$4&gt;$F$21,0,IF(BA$4=$F$21,$F39-SUM($Z39:AZ39),MIN($F39*INDEX($AA$24:$DB$24,BA$4-$D39+1),$F39-SUM($Z39:AZ39)))))</f>
        <v>12.0006</v>
      </c>
      <c r="BB39" s="191" t="n">
        <f aca="false" t="array" ref="BB39:BB39">IF(BB$4&lt;$D39,0,IF(BB$4&gt;$F$21,0,IF(BB$4=$F$21,$F39-SUM($Z39:BA39),MIN($F39*INDEX($AA$24:$DB$24,BB$4-$D39+1),$F39-SUM($Z39:BA39)))))</f>
        <v>12.0006</v>
      </c>
      <c r="BC39" s="191" t="n">
        <f aca="false" t="array" ref="BC39:BC39">IF(BC$4&lt;$D39,0,IF(BC$4&gt;$F$21,0,IF(BC$4=$F$21,$F39-SUM($Z39:BB39),MIN($F39*INDEX($AA$24:$DB$24,BC$4-$D39+1),$F39-SUM($Z39:BB39)))))</f>
        <v>6.102</v>
      </c>
      <c r="BD39" s="191" t="n">
        <f aca="false" t="array" ref="BD39:BD39">IF(BD$4&lt;$D39,0,IF(BD$4&gt;$F$21,0,IF(BD$4=$F$21,$F39-SUM($Z39:BC39),MIN($F39*INDEX($AA$24:$DB$24,BD$4-$D39+1),$F39-SUM($Z39:BC39)))))</f>
        <v>0</v>
      </c>
      <c r="BE39" s="191" t="n">
        <f aca="false" t="array" ref="BE39:BE39">IF(BE$4&lt;$D39,0,IF(BE$4&gt;$F$21,0,IF(BE$4=$F$21,$F39-SUM($Z39:BD39),MIN($F39*INDEX($AA$24:$DB$24,BE$4-$D39+1),$F39-SUM($Z39:BD39)))))</f>
        <v>0</v>
      </c>
      <c r="BF39" s="191" t="n">
        <f aca="false" t="array" ref="BF39:BF39">IF(BF$4&lt;$D39,0,IF(BF$4&gt;$F$21,0,IF(BF$4=$F$21,$F39-SUM($Z39:BE39),MIN($F39*INDEX($AA$24:$DB$24,BF$4-$D39+1),$F39-SUM($Z39:BE39)))))</f>
        <v>0</v>
      </c>
      <c r="BG39" s="191" t="n">
        <f aca="false" t="array" ref="BG39:BG39">IF(BG$4&lt;$D39,0,IF(BG$4&gt;$F$21,0,IF(BG$4=$F$21,$F39-SUM($Z39:BF39),MIN($F39*INDEX($AA$24:$DB$24,BG$4-$D39+1),$F39-SUM($Z39:BF39)))))</f>
        <v>0</v>
      </c>
      <c r="BH39" s="191" t="n">
        <f aca="false" t="array" ref="BH39:BH39">IF(BH$4&lt;$D39,0,IF(BH$4&gt;$F$21,0,IF(BH$4=$F$21,$F39-SUM($Z39:BG39),MIN($F39*INDEX($AA$24:$DB$24,BH$4-$D39+1),$F39-SUM($Z39:BG39)))))</f>
        <v>0</v>
      </c>
      <c r="BI39" s="191" t="n">
        <f aca="false" t="array" ref="BI39:BI39">IF(BI$4&lt;$D39,0,IF(BI$4&gt;$F$21,0,IF(BI$4=$F$21,$F39-SUM($Z39:BH39),MIN($F39*INDEX($AA$24:$DB$24,BI$4-$D39+1),$F39-SUM($Z39:BH39)))))</f>
        <v>0</v>
      </c>
      <c r="BJ39" s="191" t="n">
        <f aca="false" t="array" ref="BJ39:BJ39">IF(BJ$4&lt;$D39,0,IF(BJ$4&gt;$F$21,0,IF(BJ$4=$F$21,$F39-SUM($Z39:BI39),MIN($F39*INDEX($AA$24:$DB$24,BJ$4-$D39+1),$F39-SUM($Z39:BI39)))))</f>
        <v>0</v>
      </c>
      <c r="BK39" s="191" t="n">
        <f aca="false" t="array" ref="BK39:BK39">IF(BK$4&lt;$D39,0,IF(BK$4&gt;$F$21,0,IF(BK$4=$F$21,$F39-SUM($Z39:BJ39),MIN($F39*INDEX($AA$24:$DB$24,BK$4-$D39+1),$F39-SUM($Z39:BJ39)))))</f>
        <v>0</v>
      </c>
      <c r="BL39" s="191" t="n">
        <f aca="false" t="array" ref="BL39:BL39">IF(BL$4&lt;$D39,0,IF(BL$4&gt;$F$21,0,IF(BL$4=$F$21,$F39-SUM($Z39:BK39),MIN($F39*INDEX($AA$24:$DB$24,BL$4-$D39+1),$F39-SUM($Z39:BK39)))))</f>
        <v>0</v>
      </c>
      <c r="BM39" s="191" t="n">
        <f aca="false" t="array" ref="BM39:BM39">IF(BM$4&lt;$D39,0,IF(BM$4&gt;$F$21,0,IF(BM$4=$F$21,$F39-SUM($Z39:BL39),MIN($F39*INDEX($AA$24:$DB$24,BM$4-$D39+1),$F39-SUM($Z39:BL39)))))</f>
        <v>0</v>
      </c>
      <c r="BN39" s="191" t="n">
        <f aca="false" t="array" ref="BN39:BN39">IF(BN$4&lt;$D39,0,IF(BN$4&gt;$F$21,0,IF(BN$4=$F$21,$F39-SUM($Z39:BM39),MIN($F39*INDEX($AA$24:$DB$24,BN$4-$D39+1),$F39-SUM($Z39:BM39)))))</f>
        <v>0</v>
      </c>
      <c r="BO39" s="191" t="n">
        <f aca="false" t="array" ref="BO39:BO39">IF(BO$4&lt;$D39,0,IF(BO$4&gt;$F$21,0,IF(BO$4=$F$21,$F39-SUM($Z39:BN39),MIN($F39*INDEX($AA$24:$DB$24,BO$4-$D39+1),$F39-SUM($Z39:BN39)))))</f>
        <v>0</v>
      </c>
      <c r="BP39" s="191" t="n">
        <f aca="false" t="array" ref="BP39:BP39">IF(BP$4&lt;$D39,0,IF(BP$4&gt;$F$21,0,IF(BP$4=$F$21,$F39-SUM($Z39:BO39),MIN($F39*INDEX($AA$24:$DB$24,BP$4-$D39+1),$F39-SUM($Z39:BO39)))))</f>
        <v>0</v>
      </c>
      <c r="BQ39" s="191" t="n">
        <f aca="false" t="array" ref="BQ39:BQ39">IF(BQ$4&lt;$D39,0,IF(BQ$4&gt;$F$21,0,IF(BQ$4=$F$21,$F39-SUM($Z39:BP39),MIN($F39*INDEX($AA$24:$DB$24,BQ$4-$D39+1),$F39-SUM($Z39:BP39)))))</f>
        <v>0</v>
      </c>
      <c r="BR39" s="191" t="n">
        <f aca="false" t="array" ref="BR39:BR39">IF(BR$4&lt;$D39,0,IF(BR$4&gt;$F$21,0,IF(BR$4=$F$21,$F39-SUM($Z39:BQ39),MIN($F39*INDEX($AA$24:$DB$24,BR$4-$D39+1),$F39-SUM($Z39:BQ39)))))</f>
        <v>0</v>
      </c>
      <c r="BS39" s="191" t="n">
        <f aca="false" t="array" ref="BS39:BS39">IF(BS$4&lt;$D39,0,IF(BS$4&gt;$F$21,0,IF(BS$4=$F$21,$F39-SUM($Z39:BR39),MIN($F39*INDEX($AA$24:$DB$24,BS$4-$D39+1),$F39-SUM($Z39:BR39)))))</f>
        <v>0</v>
      </c>
      <c r="BT39" s="191" t="n">
        <f aca="false" t="array" ref="BT39:BT39">IF(BT$4&lt;$D39,0,IF(BT$4&gt;$F$21,0,IF(BT$4=$F$21,$F39-SUM($Z39:BS39),MIN($F39*INDEX($AA$24:$DB$24,BT$4-$D39+1),$F39-SUM($Z39:BS39)))))</f>
        <v>0</v>
      </c>
      <c r="BU39" s="191" t="n">
        <f aca="false" t="array" ref="BU39:BU39">IF(BU$4&lt;$D39,0,IF(BU$4&gt;$F$21,0,IF(BU$4=$F$21,$F39-SUM($Z39:BT39),MIN($F39*INDEX($AA$24:$DB$24,BU$4-$D39+1),$F39-SUM($Z39:BT39)))))</f>
        <v>0</v>
      </c>
      <c r="BV39" s="191" t="n">
        <f aca="false" t="array" ref="BV39:BV39">IF(BV$4&lt;$D39,0,IF(BV$4&gt;$F$21,0,IF(BV$4=$F$21,$F39-SUM($Z39:BU39),MIN($F39*INDEX($AA$24:$DB$24,BV$4-$D39+1),$F39-SUM($Z39:BU39)))))</f>
        <v>0</v>
      </c>
      <c r="BW39" s="191" t="n">
        <f aca="false" t="array" ref="BW39:BW39">IF(BW$4&lt;$D39,0,IF(BW$4&gt;$F$21,0,IF(BW$4=$F$21,$F39-SUM($Z39:BV39),MIN($F39*INDEX($AA$24:$DB$24,BW$4-$D39+1),$F39-SUM($Z39:BV39)))))</f>
        <v>0</v>
      </c>
      <c r="BX39" s="191" t="n">
        <f aca="false" t="array" ref="BX39:BX39">IF(BX$4&lt;$D39,0,IF(BX$4&gt;$F$21,0,IF(BX$4=$F$21,$F39-SUM($Z39:BW39),MIN($F39*INDEX($AA$24:$DB$24,BX$4-$D39+1),$F39-SUM($Z39:BW39)))))</f>
        <v>0</v>
      </c>
      <c r="BY39" s="191" t="n">
        <f aca="false" t="array" ref="BY39:BY39">IF(BY$4&lt;$D39,0,IF(BY$4&gt;$F$21,0,IF(BY$4=$F$21,$F39-SUM($Z39:BX39),MIN($F39*INDEX($AA$24:$DB$24,BY$4-$D39+1),$F39-SUM($Z39:BX39)))))</f>
        <v>0</v>
      </c>
      <c r="BZ39" s="191" t="n">
        <f aca="false" t="array" ref="BZ39:BZ39">IF(BZ$4&lt;$D39,0,IF(BZ$4&gt;$F$21,0,IF(BZ$4=$F$21,$F39-SUM($Z39:BY39),MIN($F39*INDEX($AA$24:$DB$24,BZ$4-$D39+1),$F39-SUM($Z39:BY39)))))</f>
        <v>0</v>
      </c>
      <c r="CA39" s="191" t="n">
        <f aca="false" t="array" ref="CA39:CA39">IF(CA$4&lt;$D39,0,IF(CA$4&gt;$F$21,0,IF(CA$4=$F$21,$F39-SUM($Z39:BZ39),MIN($F39*INDEX($AA$24:$DB$24,CA$4-$D39+1),$F39-SUM($Z39:BZ39)))))</f>
        <v>0</v>
      </c>
      <c r="CB39" s="191" t="n">
        <f aca="false" t="array" ref="CB39:CB39">IF(CB$4&lt;$D39,0,IF(CB$4&gt;$F$21,0,IF(CB$4=$F$21,$F39-SUM($Z39:CA39),MIN($F39*INDEX($AA$24:$DB$24,CB$4-$D39+1),$F39-SUM($Z39:CA39)))))</f>
        <v>0</v>
      </c>
      <c r="CC39" s="191" t="n">
        <f aca="false" t="array" ref="CC39:CC39">IF(CC$4&lt;$D39,0,IF(CC$4&gt;$F$21,0,IF(CC$4=$F$21,$F39-SUM($Z39:CB39),MIN($F39*INDEX($AA$24:$DB$24,CC$4-$D39+1),$F39-SUM($Z39:CB39)))))</f>
        <v>0</v>
      </c>
      <c r="CD39" s="191" t="n">
        <f aca="false" t="array" ref="CD39:CD39">IF(CD$4&lt;$D39,0,IF(CD$4&gt;$F$21,0,IF(CD$4=$F$21,$F39-SUM($Z39:CC39),MIN($F39*INDEX($AA$24:$DB$24,CD$4-$D39+1),$F39-SUM($Z39:CC39)))))</f>
        <v>0</v>
      </c>
      <c r="CE39" s="191" t="n">
        <f aca="false" t="array" ref="CE39:CE39">IF(CE$4&lt;$D39,0,IF(CE$4&gt;$F$21,0,IF(CE$4=$F$21,$F39-SUM($Z39:CD39),MIN($F39*INDEX($AA$24:$DB$24,CE$4-$D39+1),$F39-SUM($Z39:CD39)))))</f>
        <v>0</v>
      </c>
      <c r="CF39" s="191" t="n">
        <f aca="false" t="array" ref="CF39:CF39">IF(CF$4&lt;$D39,0,IF(CF$4&gt;$F$21,0,IF(CF$4=$F$21,$F39-SUM($Z39:CE39),MIN($F39*INDEX($AA$24:$DB$24,CF$4-$D39+1),$F39-SUM($Z39:CE39)))))</f>
        <v>0</v>
      </c>
      <c r="CG39" s="191" t="n">
        <f aca="false" t="array" ref="CG39:CG39">IF(CG$4&lt;$D39,0,IF(CG$4&gt;$F$21,0,IF(CG$4=$F$21,$F39-SUM($Z39:CF39),MIN($F39*INDEX($AA$24:$DB$24,CG$4-$D39+1),$F39-SUM($Z39:CF39)))))</f>
        <v>0</v>
      </c>
      <c r="CH39" s="191" t="n">
        <f aca="false" t="array" ref="CH39:CH39">IF(CH$4&lt;$D39,0,IF(CH$4&gt;$F$21,0,IF(CH$4=$F$21,$F39-SUM($Z39:CG39),MIN($F39*INDEX($AA$24:$DB$24,CH$4-$D39+1),$F39-SUM($Z39:CG39)))))</f>
        <v>0</v>
      </c>
      <c r="CI39" s="191" t="n">
        <f aca="false" t="array" ref="CI39:CI39">IF(CI$4&lt;$D39,0,IF(CI$4&gt;$F$21,0,IF(CI$4=$F$21,$F39-SUM($Z39:CH39),MIN($F39*INDEX($AA$24:$DB$24,CI$4-$D39+1),$F39-SUM($Z39:CH39)))))</f>
        <v>0</v>
      </c>
      <c r="CJ39" s="191" t="n">
        <f aca="false" t="array" ref="CJ39:CJ39">IF(CJ$4&lt;$D39,0,IF(CJ$4&gt;$F$21,0,IF(CJ$4=$F$21,$F39-SUM($Z39:CI39),MIN($F39*INDEX($AA$24:$DB$24,CJ$4-$D39+1),$F39-SUM($Z39:CI39)))))</f>
        <v>0</v>
      </c>
      <c r="CK39" s="191" t="n">
        <f aca="false" t="array" ref="CK39:CK39">IF(CK$4&lt;$D39,0,IF(CK$4&gt;$F$21,0,IF(CK$4=$F$21,$F39-SUM($Z39:CJ39),MIN($F39*INDEX($AA$24:$DB$24,CK$4-$D39+1),$F39-SUM($Z39:CJ39)))))</f>
        <v>0</v>
      </c>
      <c r="CL39" s="191" t="n">
        <f aca="false" t="array" ref="CL39:CL39">IF(CL$4&lt;$D39,0,IF(CL$4&gt;$F$21,0,IF(CL$4=$F$21,$F39-SUM($Z39:CK39),MIN($F39*INDEX($AA$24:$DB$24,CL$4-$D39+1),$F39-SUM($Z39:CK39)))))</f>
        <v>0</v>
      </c>
      <c r="CM39" s="191" t="n">
        <f aca="false" t="array" ref="CM39:CM39">IF(CM$4&lt;$D39,0,IF(CM$4&gt;$F$21,0,IF(CM$4=$F$21,$F39-SUM($Z39:CL39),MIN($F39*INDEX($AA$24:$DB$24,CM$4-$D39+1),$F39-SUM($Z39:CL39)))))</f>
        <v>0</v>
      </c>
      <c r="CN39" s="191" t="n">
        <f aca="false" t="array" ref="CN39:CN39">IF(CN$4&lt;$D39,0,IF(CN$4&gt;$F$21,0,IF(CN$4=$F$21,$F39-SUM($Z39:CM39),MIN($F39*INDEX($AA$24:$DB$24,CN$4-$D39+1),$F39-SUM($Z39:CM39)))))</f>
        <v>0</v>
      </c>
      <c r="CO39" s="191" t="n">
        <f aca="false" t="array" ref="CO39:CO39">IF(CO$4&lt;$D39,0,IF(CO$4&gt;$F$21,0,IF(CO$4=$F$21,$F39-SUM($Z39:CN39),MIN($F39*INDEX($AA$24:$DB$24,CO$4-$D39+1),$F39-SUM($Z39:CN39)))))</f>
        <v>0</v>
      </c>
      <c r="CP39" s="191" t="n">
        <f aca="false" t="array" ref="CP39:CP39">IF(CP$4&lt;$D39,0,IF(CP$4&gt;$F$21,0,IF(CP$4=$F$21,$F39-SUM($Z39:CO39),MIN($F39*INDEX($AA$24:$DB$24,CP$4-$D39+1),$F39-SUM($Z39:CO39)))))</f>
        <v>0</v>
      </c>
      <c r="CQ39" s="191" t="n">
        <f aca="false" t="array" ref="CQ39:CQ39">IF(CQ$4&lt;$D39,0,IF(CQ$4&gt;$F$21,0,IF(CQ$4=$F$21,$F39-SUM($Z39:CP39),MIN($F39*INDEX($AA$24:$DB$24,CQ$4-$D39+1),$F39-SUM($Z39:CP39)))))</f>
        <v>0</v>
      </c>
      <c r="CR39" s="191" t="n">
        <f aca="false" t="array" ref="CR39:CR39">IF(CR$4&lt;$D39,0,IF(CR$4&gt;$F$21,0,IF(CR$4=$F$21,$F39-SUM($Z39:CQ39),MIN($F39*INDEX($AA$24:$DB$24,CR$4-$D39+1),$F39-SUM($Z39:CQ39)))))</f>
        <v>0</v>
      </c>
      <c r="CS39" s="191" t="n">
        <f aca="false" t="array" ref="CS39:CS39">IF(CS$4&lt;$D39,0,IF(CS$4&gt;$F$21,0,IF(CS$4=$F$21,$F39-SUM($Z39:CR39),MIN($F39*INDEX($AA$24:$DB$24,CS$4-$D39+1),$F39-SUM($Z39:CR39)))))</f>
        <v>0</v>
      </c>
      <c r="CT39" s="191" t="n">
        <f aca="false" t="array" ref="CT39:CT39">IF(CT$4&lt;$D39,0,IF(CT$4&gt;$F$21,0,IF(CT$4=$F$21,$F39-SUM($Z39:CS39),MIN($F39*INDEX($AA$24:$DB$24,CT$4-$D39+1),$F39-SUM($Z39:CS39)))))</f>
        <v>0</v>
      </c>
      <c r="CU39" s="191" t="n">
        <f aca="false" t="array" ref="CU39:CU39">IF(CU$4&lt;$D39,0,IF(CU$4&gt;$F$21,0,IF(CU$4=$F$21,$F39-SUM($Z39:CT39),MIN($F39*INDEX($AA$24:$DB$24,CU$4-$D39+1),$F39-SUM($Z39:CT39)))))</f>
        <v>0</v>
      </c>
      <c r="CV39" s="191" t="n">
        <f aca="false" t="array" ref="CV39:CV39">IF(CV$4&lt;$D39,0,IF(CV$4&gt;$F$21,0,IF(CV$4=$F$21,$F39-SUM($Z39:CU39),MIN($F39*INDEX($AA$24:$DB$24,CV$4-$D39+1),$F39-SUM($Z39:CU39)))))</f>
        <v>0</v>
      </c>
      <c r="CW39" s="191" t="n">
        <f aca="false" t="array" ref="CW39:CW39">IF(CW$4&lt;$D39,0,IF(CW$4&gt;$F$21,0,IF(CW$4=$F$21,$F39-SUM($Z39:CV39),MIN($F39*INDEX($AA$24:$DB$24,CW$4-$D39+1),$F39-SUM($Z39:CV39)))))</f>
        <v>0</v>
      </c>
      <c r="CX39" s="191" t="n">
        <f aca="false" t="array" ref="CX39:CX39">IF(CX$4&lt;$D39,0,IF(CX$4&gt;$F$21,0,IF(CX$4=$F$21,$F39-SUM($Z39:CW39),MIN($F39*INDEX($AA$24:$DB$24,CX$4-$D39+1),$F39-SUM($Z39:CW39)))))</f>
        <v>0</v>
      </c>
      <c r="CY39" s="191" t="n">
        <f aca="false" t="array" ref="CY39:CY39">IF(CY$4&lt;$D39,0,IF(CY$4&gt;$F$21,0,IF(CY$4=$F$21,$F39-SUM($Z39:CX39),MIN($F39*INDEX($AA$24:$DB$24,CY$4-$D39+1),$F39-SUM($Z39:CX39)))))</f>
        <v>0</v>
      </c>
      <c r="CZ39" s="191" t="n">
        <f aca="false" t="array" ref="CZ39:CZ39">IF(CZ$4&lt;$D39,0,IF(CZ$4&gt;$F$21,0,IF(CZ$4=$F$21,$F39-SUM($Z39:CY39),MIN($F39*INDEX($AA$24:$DB$24,CZ$4-$D39+1),$F39-SUM($Z39:CY39)))))</f>
        <v>0</v>
      </c>
      <c r="DA39" s="191" t="n">
        <f aca="false" t="array" ref="DA39:DA39">IF(DA$4&lt;$D39,0,IF(DA$4&gt;$F$21,0,IF(DA$4=$F$21,$F39-SUM($Z39:CZ39),MIN($F39*INDEX($AA$24:$DB$24,DA$4-$D39+1),$F39-SUM($Z39:CZ39)))))</f>
        <v>0</v>
      </c>
      <c r="DB39" s="191" t="n">
        <f aca="false" t="array" ref="DB39:DB39">IF(DB$4&lt;$D39,0,IF(DB$4&gt;$F$21,0,IF(DB$4=$F$21,$F39-SUM($Z39:DA39),MIN($F39*INDEX($AA$24:$DB$24,DB$4-$D39+1),$F39-SUM($Z39:DA39)))))</f>
        <v>0</v>
      </c>
    </row>
    <row r="40" customFormat="false" ht="14.25" hidden="false" customHeight="false" outlineLevel="3" collapsed="false">
      <c r="D40" s="3" t="n">
        <v>15</v>
      </c>
      <c r="E40" s="3" t="str">
        <v>Total Capex Year 15</v>
      </c>
      <c r="F40" s="187" t="n">
        <v>223.5</v>
      </c>
      <c r="G40" s="187" t="n">
        <f aca="false">SUM(AA40:DB40)-F40</f>
        <v>0</v>
      </c>
      <c r="AA40" s="191" t="n">
        <f aca="false" t="array" ref="AA40:AA40">IF(AA$4&lt;$D40,0,IF(AA$4&gt;$F$21,0,IF(AA$4=$F$21,$F40-SUM($Z40:Z40),MIN($F40*INDEX($AA$24:$DB$24,AA$4-$D40+1),$F40-SUM($Z40:Z40)))))</f>
        <v>0</v>
      </c>
      <c r="AB40" s="191" t="n">
        <f aca="false" t="array" ref="AB40:AB40">IF(AB$4&lt;$D40,0,IF(AB$4&gt;$F$21,0,IF(AB$4=$F$21,$F40-SUM($Z40:AA40),MIN($F40*INDEX($AA$24:$DB$24,AB$4-$D40+1),$F40-SUM($Z40:AA40)))))</f>
        <v>0</v>
      </c>
      <c r="AC40" s="191" t="n">
        <f aca="false" t="array" ref="AC40:AC40">IF(AC$4&lt;$D40,0,IF(AC$4&gt;$F$21,0,IF(AC$4=$F$21,$F40-SUM($Z40:AB40),MIN($F40*INDEX($AA$24:$DB$24,AC$4-$D40+1),$F40-SUM($Z40:AB40)))))</f>
        <v>0</v>
      </c>
      <c r="AD40" s="191" t="n">
        <f aca="false" t="array" ref="AD40:AD40">IF(AD$4&lt;$D40,0,IF(AD$4&gt;$F$21,0,IF(AD$4=$F$21,$F40-SUM($Z40:AC40),MIN($F40*INDEX($AA$24:$DB$24,AD$4-$D40+1),$F40-SUM($Z40:AC40)))))</f>
        <v>0</v>
      </c>
      <c r="AE40" s="191" t="n">
        <f aca="false" t="array" ref="AE40:AE40">IF(AE$4&lt;$D40,0,IF(AE$4&gt;$F$21,0,IF(AE$4=$F$21,$F40-SUM($Z40:AD40),MIN($F40*INDEX($AA$24:$DB$24,AE$4-$D40+1),$F40-SUM($Z40:AD40)))))</f>
        <v>0</v>
      </c>
      <c r="AF40" s="191" t="n">
        <f aca="false" t="array" ref="AF40:AF40">IF(AF$4&lt;$D40,0,IF(AF$4&gt;$F$21,0,IF(AF$4=$F$21,$F40-SUM($Z40:AE40),MIN($F40*INDEX($AA$24:$DB$24,AF$4-$D40+1),$F40-SUM($Z40:AE40)))))</f>
        <v>0</v>
      </c>
      <c r="AG40" s="191" t="n">
        <f aca="false" t="array" ref="AG40:AG40">IF(AG$4&lt;$D40,0,IF(AG$4&gt;$F$21,0,IF(AG$4=$F$21,$F40-SUM($Z40:AF40),MIN($F40*INDEX($AA$24:$DB$24,AG$4-$D40+1),$F40-SUM($Z40:AF40)))))</f>
        <v>0</v>
      </c>
      <c r="AH40" s="191" t="n">
        <f aca="false" t="array" ref="AH40:AH40">IF(AH$4&lt;$D40,0,IF(AH$4&gt;$F$21,0,IF(AH$4=$F$21,$F40-SUM($Z40:AG40),MIN($F40*INDEX($AA$24:$DB$24,AH$4-$D40+1),$F40-SUM($Z40:AG40)))))</f>
        <v>0</v>
      </c>
      <c r="AI40" s="191" t="n">
        <f aca="false" t="array" ref="AI40:AI40">IF(AI$4&lt;$D40,0,IF(AI$4&gt;$F$21,0,IF(AI$4=$F$21,$F40-SUM($Z40:AH40),MIN($F40*INDEX($AA$24:$DB$24,AI$4-$D40+1),$F40-SUM($Z40:AH40)))))</f>
        <v>0</v>
      </c>
      <c r="AJ40" s="191" t="n">
        <f aca="false" t="array" ref="AJ40:AJ40">IF(AJ$4&lt;$D40,0,IF(AJ$4&gt;$F$21,0,IF(AJ$4=$F$21,$F40-SUM($Z40:AI40),MIN($F40*INDEX($AA$24:$DB$24,AJ$4-$D40+1),$F40-SUM($Z40:AI40)))))</f>
        <v>0</v>
      </c>
      <c r="AK40" s="191" t="n">
        <f aca="false" t="array" ref="AK40:AK40">IF(AK$4&lt;$D40,0,IF(AK$4&gt;$F$21,0,IF(AK$4=$F$21,$F40-SUM($Z40:AJ40),MIN($F40*INDEX($AA$24:$DB$24,AK$4-$D40+1),$F40-SUM($Z40:AJ40)))))</f>
        <v>0</v>
      </c>
      <c r="AL40" s="191" t="n">
        <f aca="false" t="array" ref="AL40:AL40">IF(AL$4&lt;$D40,0,IF(AL$4&gt;$F$21,0,IF(AL$4=$F$21,$F40-SUM($Z40:AK40),MIN($F40*INDEX($AA$24:$DB$24,AL$4-$D40+1),$F40-SUM($Z40:AK40)))))</f>
        <v>0</v>
      </c>
      <c r="AM40" s="191" t="n">
        <f aca="false" t="array" ref="AM40:AM40">IF(AM$4&lt;$D40,0,IF(AM$4&gt;$F$21,0,IF(AM$4=$F$21,$F40-SUM($Z40:AL40),MIN($F40*INDEX($AA$24:$DB$24,AM$4-$D40+1),$F40-SUM($Z40:AL40)))))</f>
        <v>0</v>
      </c>
      <c r="AN40" s="191" t="n">
        <f aca="false" t="array" ref="AN40:AN40">IF(AN$4&lt;$D40,0,IF(AN$4&gt;$F$21,0,IF(AN$4=$F$21,$F40-SUM($Z40:AM40),MIN($F40*INDEX($AA$24:$DB$24,AN$4-$D40+1),$F40-SUM($Z40:AM40)))))</f>
        <v>0</v>
      </c>
      <c r="AO40" s="191" t="n">
        <f aca="false" t="array" ref="AO40:AO40">IF(AO$4&lt;$D40,0,IF(AO$4&gt;$F$21,0,IF(AO$4=$F$21,$F40-SUM($Z40:AN40),MIN($F40*INDEX($AA$24:$DB$24,AO$4-$D40+1),$F40-SUM($Z40:AN40)))))</f>
        <v>11.175</v>
      </c>
      <c r="AP40" s="191" t="n">
        <f aca="false" t="array" ref="AP40:AP40">IF(AP$4&lt;$D40,0,IF(AP$4&gt;$F$21,0,IF(AP$4=$F$21,$F40-SUM($Z40:AO40),MIN($F40*INDEX($AA$24:$DB$24,AP$4-$D40+1),$F40-SUM($Z40:AO40)))))</f>
        <v>21.2325</v>
      </c>
      <c r="AQ40" s="191" t="n">
        <f aca="false" t="array" ref="AQ40:AQ40">IF(AQ$4&lt;$D40,0,IF(AQ$4&gt;$F$21,0,IF(AQ$4=$F$21,$F40-SUM($Z40:AP40),MIN($F40*INDEX($AA$24:$DB$24,AQ$4-$D40+1),$F40-SUM($Z40:AP40)))))</f>
        <v>19.221</v>
      </c>
      <c r="AR40" s="191" t="n">
        <f aca="false" t="array" ref="AR40:AR40">IF(AR$4&lt;$D40,0,IF(AR$4&gt;$F$21,0,IF(AR$4=$F$21,$F40-SUM($Z40:AQ40),MIN($F40*INDEX($AA$24:$DB$24,AR$4-$D40+1),$F40-SUM($Z40:AQ40)))))</f>
        <v>17.2095</v>
      </c>
      <c r="AS40" s="191" t="n">
        <f aca="false" t="array" ref="AS40:AS40">IF(AS$4&lt;$D40,0,IF(AS$4&gt;$F$21,0,IF(AS$4=$F$21,$F40-SUM($Z40:AR40),MIN($F40*INDEX($AA$24:$DB$24,AS$4-$D40+1),$F40-SUM($Z40:AR40)))))</f>
        <v>15.4215</v>
      </c>
      <c r="AT40" s="191" t="n">
        <f aca="false" t="array" ref="AT40:AT40">IF(AT$4&lt;$D40,0,IF(AT$4&gt;$F$21,0,IF(AT$4=$F$21,$F40-SUM($Z40:AS40),MIN($F40*INDEX($AA$24:$DB$24,AT$4-$D40+1),$F40-SUM($Z40:AS40)))))</f>
        <v>13.857</v>
      </c>
      <c r="AU40" s="191" t="n">
        <f aca="false" t="array" ref="AU40:AU40">IF(AU$4&lt;$D40,0,IF(AU$4&gt;$F$21,0,IF(AU$4=$F$21,$F40-SUM($Z40:AT40),MIN($F40*INDEX($AA$24:$DB$24,AU$4-$D40+1),$F40-SUM($Z40:AT40)))))</f>
        <v>13.1865</v>
      </c>
      <c r="AV40" s="191" t="n">
        <f aca="false" t="array" ref="AV40:AV40">IF(AV$4&lt;$D40,0,IF(AV$4&gt;$F$21,0,IF(AV$4=$F$21,$F40-SUM($Z40:AU40),MIN($F40*INDEX($AA$24:$DB$24,AV$4-$D40+1),$F40-SUM($Z40:AU40)))))</f>
        <v>13.1865</v>
      </c>
      <c r="AW40" s="191" t="n">
        <f aca="false" t="array" ref="AW40:AW40">IF(AW$4&lt;$D40,0,IF(AW$4&gt;$F$21,0,IF(AW$4=$F$21,$F40-SUM($Z40:AV40),MIN($F40*INDEX($AA$24:$DB$24,AW$4-$D40+1),$F40-SUM($Z40:AV40)))))</f>
        <v>13.1865</v>
      </c>
      <c r="AX40" s="191" t="n">
        <f aca="false" t="array" ref="AX40:AX40">IF(AX$4&lt;$D40,0,IF(AX$4&gt;$F$21,0,IF(AX$4=$F$21,$F40-SUM($Z40:AW40),MIN($F40*INDEX($AA$24:$DB$24,AX$4-$D40+1),$F40-SUM($Z40:AW40)))))</f>
        <v>13.1865</v>
      </c>
      <c r="AY40" s="191" t="n">
        <f aca="false" t="array" ref="AY40:AY40">IF(AY$4&lt;$D40,0,IF(AY$4&gt;$F$21,0,IF(AY$4=$F$21,$F40-SUM($Z40:AX40),MIN($F40*INDEX($AA$24:$DB$24,AY$4-$D40+1),$F40-SUM($Z40:AX40)))))</f>
        <v>13.1865</v>
      </c>
      <c r="AZ40" s="191" t="n">
        <f aca="false" t="array" ref="AZ40:AZ40">IF(AZ$4&lt;$D40,0,IF(AZ$4&gt;$F$21,0,IF(AZ$4=$F$21,$F40-SUM($Z40:AY40),MIN($F40*INDEX($AA$24:$DB$24,AZ$4-$D40+1),$F40-SUM($Z40:AY40)))))</f>
        <v>13.1865</v>
      </c>
      <c r="BA40" s="191" t="n">
        <f aca="false" t="array" ref="BA40:BA40">IF(BA$4&lt;$D40,0,IF(BA$4&gt;$F$21,0,IF(BA$4=$F$21,$F40-SUM($Z40:AZ40),MIN($F40*INDEX($AA$24:$DB$24,BA$4-$D40+1),$F40-SUM($Z40:AZ40)))))</f>
        <v>13.1865</v>
      </c>
      <c r="BB40" s="191" t="n">
        <f aca="false" t="array" ref="BB40:BB40">IF(BB$4&lt;$D40,0,IF(BB$4&gt;$F$21,0,IF(BB$4=$F$21,$F40-SUM($Z40:BA40),MIN($F40*INDEX($AA$24:$DB$24,BB$4-$D40+1),$F40-SUM($Z40:BA40)))))</f>
        <v>13.1865</v>
      </c>
      <c r="BC40" s="191" t="n">
        <f aca="false" t="array" ref="BC40:BC40">IF(BC$4&lt;$D40,0,IF(BC$4&gt;$F$21,0,IF(BC$4=$F$21,$F40-SUM($Z40:BB40),MIN($F40*INDEX($AA$24:$DB$24,BC$4-$D40+1),$F40-SUM($Z40:BB40)))))</f>
        <v>13.1865</v>
      </c>
      <c r="BD40" s="191" t="n">
        <f aca="false" t="array" ref="BD40:BD40">IF(BD$4&lt;$D40,0,IF(BD$4&gt;$F$21,0,IF(BD$4=$F$21,$F40-SUM($Z40:BC40),MIN($F40*INDEX($AA$24:$DB$24,BD$4-$D40+1),$F40-SUM($Z40:BC40)))))</f>
        <v>6.705</v>
      </c>
      <c r="BE40" s="191" t="n">
        <f aca="false" t="array" ref="BE40:BE40">IF(BE$4&lt;$D40,0,IF(BE$4&gt;$F$21,0,IF(BE$4=$F$21,$F40-SUM($Z40:BD40),MIN($F40*INDEX($AA$24:$DB$24,BE$4-$D40+1),$F40-SUM($Z40:BD40)))))</f>
        <v>0</v>
      </c>
      <c r="BF40" s="191" t="n">
        <f aca="false" t="array" ref="BF40:BF40">IF(BF$4&lt;$D40,0,IF(BF$4&gt;$F$21,0,IF(BF$4=$F$21,$F40-SUM($Z40:BE40),MIN($F40*INDEX($AA$24:$DB$24,BF$4-$D40+1),$F40-SUM($Z40:BE40)))))</f>
        <v>0</v>
      </c>
      <c r="BG40" s="191" t="n">
        <f aca="false" t="array" ref="BG40:BG40">IF(BG$4&lt;$D40,0,IF(BG$4&gt;$F$21,0,IF(BG$4=$F$21,$F40-SUM($Z40:BF40),MIN($F40*INDEX($AA$24:$DB$24,BG$4-$D40+1),$F40-SUM($Z40:BF40)))))</f>
        <v>0</v>
      </c>
      <c r="BH40" s="191" t="n">
        <f aca="false" t="array" ref="BH40:BH40">IF(BH$4&lt;$D40,0,IF(BH$4&gt;$F$21,0,IF(BH$4=$F$21,$F40-SUM($Z40:BG40),MIN($F40*INDEX($AA$24:$DB$24,BH$4-$D40+1),$F40-SUM($Z40:BG40)))))</f>
        <v>0</v>
      </c>
      <c r="BI40" s="191" t="n">
        <f aca="false" t="array" ref="BI40:BI40">IF(BI$4&lt;$D40,0,IF(BI$4&gt;$F$21,0,IF(BI$4=$F$21,$F40-SUM($Z40:BH40),MIN($F40*INDEX($AA$24:$DB$24,BI$4-$D40+1),$F40-SUM($Z40:BH40)))))</f>
        <v>0</v>
      </c>
      <c r="BJ40" s="191" t="n">
        <f aca="false" t="array" ref="BJ40:BJ40">IF(BJ$4&lt;$D40,0,IF(BJ$4&gt;$F$21,0,IF(BJ$4=$F$21,$F40-SUM($Z40:BI40),MIN($F40*INDEX($AA$24:$DB$24,BJ$4-$D40+1),$F40-SUM($Z40:BI40)))))</f>
        <v>0</v>
      </c>
      <c r="BK40" s="191" t="n">
        <f aca="false" t="array" ref="BK40:BK40">IF(BK$4&lt;$D40,0,IF(BK$4&gt;$F$21,0,IF(BK$4=$F$21,$F40-SUM($Z40:BJ40),MIN($F40*INDEX($AA$24:$DB$24,BK$4-$D40+1),$F40-SUM($Z40:BJ40)))))</f>
        <v>0</v>
      </c>
      <c r="BL40" s="191" t="n">
        <f aca="false" t="array" ref="BL40:BL40">IF(BL$4&lt;$D40,0,IF(BL$4&gt;$F$21,0,IF(BL$4=$F$21,$F40-SUM($Z40:BK40),MIN($F40*INDEX($AA$24:$DB$24,BL$4-$D40+1),$F40-SUM($Z40:BK40)))))</f>
        <v>0</v>
      </c>
      <c r="BM40" s="191" t="n">
        <f aca="false" t="array" ref="BM40:BM40">IF(BM$4&lt;$D40,0,IF(BM$4&gt;$F$21,0,IF(BM$4=$F$21,$F40-SUM($Z40:BL40),MIN($F40*INDEX($AA$24:$DB$24,BM$4-$D40+1),$F40-SUM($Z40:BL40)))))</f>
        <v>0</v>
      </c>
      <c r="BN40" s="191" t="n">
        <f aca="false" t="array" ref="BN40:BN40">IF(BN$4&lt;$D40,0,IF(BN$4&gt;$F$21,0,IF(BN$4=$F$21,$F40-SUM($Z40:BM40),MIN($F40*INDEX($AA$24:$DB$24,BN$4-$D40+1),$F40-SUM($Z40:BM40)))))</f>
        <v>0</v>
      </c>
      <c r="BO40" s="191" t="n">
        <f aca="false" t="array" ref="BO40:BO40">IF(BO$4&lt;$D40,0,IF(BO$4&gt;$F$21,0,IF(BO$4=$F$21,$F40-SUM($Z40:BN40),MIN($F40*INDEX($AA$24:$DB$24,BO$4-$D40+1),$F40-SUM($Z40:BN40)))))</f>
        <v>0</v>
      </c>
      <c r="BP40" s="191" t="n">
        <f aca="false" t="array" ref="BP40:BP40">IF(BP$4&lt;$D40,0,IF(BP$4&gt;$F$21,0,IF(BP$4=$F$21,$F40-SUM($Z40:BO40),MIN($F40*INDEX($AA$24:$DB$24,BP$4-$D40+1),$F40-SUM($Z40:BO40)))))</f>
        <v>0</v>
      </c>
      <c r="BQ40" s="191" t="n">
        <f aca="false" t="array" ref="BQ40:BQ40">IF(BQ$4&lt;$D40,0,IF(BQ$4&gt;$F$21,0,IF(BQ$4=$F$21,$F40-SUM($Z40:BP40),MIN($F40*INDEX($AA$24:$DB$24,BQ$4-$D40+1),$F40-SUM($Z40:BP40)))))</f>
        <v>0</v>
      </c>
      <c r="BR40" s="191" t="n">
        <f aca="false" t="array" ref="BR40:BR40">IF(BR$4&lt;$D40,0,IF(BR$4&gt;$F$21,0,IF(BR$4=$F$21,$F40-SUM($Z40:BQ40),MIN($F40*INDEX($AA$24:$DB$24,BR$4-$D40+1),$F40-SUM($Z40:BQ40)))))</f>
        <v>0</v>
      </c>
      <c r="BS40" s="191" t="n">
        <f aca="false" t="array" ref="BS40:BS40">IF(BS$4&lt;$D40,0,IF(BS$4&gt;$F$21,0,IF(BS$4=$F$21,$F40-SUM($Z40:BR40),MIN($F40*INDEX($AA$24:$DB$24,BS$4-$D40+1),$F40-SUM($Z40:BR40)))))</f>
        <v>0</v>
      </c>
      <c r="BT40" s="191" t="n">
        <f aca="false" t="array" ref="BT40:BT40">IF(BT$4&lt;$D40,0,IF(BT$4&gt;$F$21,0,IF(BT$4=$F$21,$F40-SUM($Z40:BS40),MIN($F40*INDEX($AA$24:$DB$24,BT$4-$D40+1),$F40-SUM($Z40:BS40)))))</f>
        <v>0</v>
      </c>
      <c r="BU40" s="191" t="n">
        <f aca="false" t="array" ref="BU40:BU40">IF(BU$4&lt;$D40,0,IF(BU$4&gt;$F$21,0,IF(BU$4=$F$21,$F40-SUM($Z40:BT40),MIN($F40*INDEX($AA$24:$DB$24,BU$4-$D40+1),$F40-SUM($Z40:BT40)))))</f>
        <v>0</v>
      </c>
      <c r="BV40" s="191" t="n">
        <f aca="false" t="array" ref="BV40:BV40">IF(BV$4&lt;$D40,0,IF(BV$4&gt;$F$21,0,IF(BV$4=$F$21,$F40-SUM($Z40:BU40),MIN($F40*INDEX($AA$24:$DB$24,BV$4-$D40+1),$F40-SUM($Z40:BU40)))))</f>
        <v>0</v>
      </c>
      <c r="BW40" s="191" t="n">
        <f aca="false" t="array" ref="BW40:BW40">IF(BW$4&lt;$D40,0,IF(BW$4&gt;$F$21,0,IF(BW$4=$F$21,$F40-SUM($Z40:BV40),MIN($F40*INDEX($AA$24:$DB$24,BW$4-$D40+1),$F40-SUM($Z40:BV40)))))</f>
        <v>0</v>
      </c>
      <c r="BX40" s="191" t="n">
        <f aca="false" t="array" ref="BX40:BX40">IF(BX$4&lt;$D40,0,IF(BX$4&gt;$F$21,0,IF(BX$4=$F$21,$F40-SUM($Z40:BW40),MIN($F40*INDEX($AA$24:$DB$24,BX$4-$D40+1),$F40-SUM($Z40:BW40)))))</f>
        <v>0</v>
      </c>
      <c r="BY40" s="191" t="n">
        <f aca="false" t="array" ref="BY40:BY40">IF(BY$4&lt;$D40,0,IF(BY$4&gt;$F$21,0,IF(BY$4=$F$21,$F40-SUM($Z40:BX40),MIN($F40*INDEX($AA$24:$DB$24,BY$4-$D40+1),$F40-SUM($Z40:BX40)))))</f>
        <v>0</v>
      </c>
      <c r="BZ40" s="191" t="n">
        <f aca="false" t="array" ref="BZ40:BZ40">IF(BZ$4&lt;$D40,0,IF(BZ$4&gt;$F$21,0,IF(BZ$4=$F$21,$F40-SUM($Z40:BY40),MIN($F40*INDEX($AA$24:$DB$24,BZ$4-$D40+1),$F40-SUM($Z40:BY40)))))</f>
        <v>0</v>
      </c>
      <c r="CA40" s="191" t="n">
        <f aca="false" t="array" ref="CA40:CA40">IF(CA$4&lt;$D40,0,IF(CA$4&gt;$F$21,0,IF(CA$4=$F$21,$F40-SUM($Z40:BZ40),MIN($F40*INDEX($AA$24:$DB$24,CA$4-$D40+1),$F40-SUM($Z40:BZ40)))))</f>
        <v>0</v>
      </c>
      <c r="CB40" s="191" t="n">
        <f aca="false" t="array" ref="CB40:CB40">IF(CB$4&lt;$D40,0,IF(CB$4&gt;$F$21,0,IF(CB$4=$F$21,$F40-SUM($Z40:CA40),MIN($F40*INDEX($AA$24:$DB$24,CB$4-$D40+1),$F40-SUM($Z40:CA40)))))</f>
        <v>0</v>
      </c>
      <c r="CC40" s="191" t="n">
        <f aca="false" t="array" ref="CC40:CC40">IF(CC$4&lt;$D40,0,IF(CC$4&gt;$F$21,0,IF(CC$4=$F$21,$F40-SUM($Z40:CB40),MIN($F40*INDEX($AA$24:$DB$24,CC$4-$D40+1),$F40-SUM($Z40:CB40)))))</f>
        <v>0</v>
      </c>
      <c r="CD40" s="191" t="n">
        <f aca="false" t="array" ref="CD40:CD40">IF(CD$4&lt;$D40,0,IF(CD$4&gt;$F$21,0,IF(CD$4=$F$21,$F40-SUM($Z40:CC40),MIN($F40*INDEX($AA$24:$DB$24,CD$4-$D40+1),$F40-SUM($Z40:CC40)))))</f>
        <v>0</v>
      </c>
      <c r="CE40" s="191" t="n">
        <f aca="false" t="array" ref="CE40:CE40">IF(CE$4&lt;$D40,0,IF(CE$4&gt;$F$21,0,IF(CE$4=$F$21,$F40-SUM($Z40:CD40),MIN($F40*INDEX($AA$24:$DB$24,CE$4-$D40+1),$F40-SUM($Z40:CD40)))))</f>
        <v>0</v>
      </c>
      <c r="CF40" s="191" t="n">
        <f aca="false" t="array" ref="CF40:CF40">IF(CF$4&lt;$D40,0,IF(CF$4&gt;$F$21,0,IF(CF$4=$F$21,$F40-SUM($Z40:CE40),MIN($F40*INDEX($AA$24:$DB$24,CF$4-$D40+1),$F40-SUM($Z40:CE40)))))</f>
        <v>0</v>
      </c>
      <c r="CG40" s="191" t="n">
        <f aca="false" t="array" ref="CG40:CG40">IF(CG$4&lt;$D40,0,IF(CG$4&gt;$F$21,0,IF(CG$4=$F$21,$F40-SUM($Z40:CF40),MIN($F40*INDEX($AA$24:$DB$24,CG$4-$D40+1),$F40-SUM($Z40:CF40)))))</f>
        <v>0</v>
      </c>
      <c r="CH40" s="191" t="n">
        <f aca="false" t="array" ref="CH40:CH40">IF(CH$4&lt;$D40,0,IF(CH$4&gt;$F$21,0,IF(CH$4=$F$21,$F40-SUM($Z40:CG40),MIN($F40*INDEX($AA$24:$DB$24,CH$4-$D40+1),$F40-SUM($Z40:CG40)))))</f>
        <v>0</v>
      </c>
      <c r="CI40" s="191" t="n">
        <f aca="false" t="array" ref="CI40:CI40">IF(CI$4&lt;$D40,0,IF(CI$4&gt;$F$21,0,IF(CI$4=$F$21,$F40-SUM($Z40:CH40),MIN($F40*INDEX($AA$24:$DB$24,CI$4-$D40+1),$F40-SUM($Z40:CH40)))))</f>
        <v>0</v>
      </c>
      <c r="CJ40" s="191" t="n">
        <f aca="false" t="array" ref="CJ40:CJ40">IF(CJ$4&lt;$D40,0,IF(CJ$4&gt;$F$21,0,IF(CJ$4=$F$21,$F40-SUM($Z40:CI40),MIN($F40*INDEX($AA$24:$DB$24,CJ$4-$D40+1),$F40-SUM($Z40:CI40)))))</f>
        <v>0</v>
      </c>
      <c r="CK40" s="191" t="n">
        <f aca="false" t="array" ref="CK40:CK40">IF(CK$4&lt;$D40,0,IF(CK$4&gt;$F$21,0,IF(CK$4=$F$21,$F40-SUM($Z40:CJ40),MIN($F40*INDEX($AA$24:$DB$24,CK$4-$D40+1),$F40-SUM($Z40:CJ40)))))</f>
        <v>0</v>
      </c>
      <c r="CL40" s="191" t="n">
        <f aca="false" t="array" ref="CL40:CL40">IF(CL$4&lt;$D40,0,IF(CL$4&gt;$F$21,0,IF(CL$4=$F$21,$F40-SUM($Z40:CK40),MIN($F40*INDEX($AA$24:$DB$24,CL$4-$D40+1),$F40-SUM($Z40:CK40)))))</f>
        <v>0</v>
      </c>
      <c r="CM40" s="191" t="n">
        <f aca="false" t="array" ref="CM40:CM40">IF(CM$4&lt;$D40,0,IF(CM$4&gt;$F$21,0,IF(CM$4=$F$21,$F40-SUM($Z40:CL40),MIN($F40*INDEX($AA$24:$DB$24,CM$4-$D40+1),$F40-SUM($Z40:CL40)))))</f>
        <v>0</v>
      </c>
      <c r="CN40" s="191" t="n">
        <f aca="false" t="array" ref="CN40:CN40">IF(CN$4&lt;$D40,0,IF(CN$4&gt;$F$21,0,IF(CN$4=$F$21,$F40-SUM($Z40:CM40),MIN($F40*INDEX($AA$24:$DB$24,CN$4-$D40+1),$F40-SUM($Z40:CM40)))))</f>
        <v>0</v>
      </c>
      <c r="CO40" s="191" t="n">
        <f aca="false" t="array" ref="CO40:CO40">IF(CO$4&lt;$D40,0,IF(CO$4&gt;$F$21,0,IF(CO$4=$F$21,$F40-SUM($Z40:CN40),MIN($F40*INDEX($AA$24:$DB$24,CO$4-$D40+1),$F40-SUM($Z40:CN40)))))</f>
        <v>0</v>
      </c>
      <c r="CP40" s="191" t="n">
        <f aca="false" t="array" ref="CP40:CP40">IF(CP$4&lt;$D40,0,IF(CP$4&gt;$F$21,0,IF(CP$4=$F$21,$F40-SUM($Z40:CO40),MIN($F40*INDEX($AA$24:$DB$24,CP$4-$D40+1),$F40-SUM($Z40:CO40)))))</f>
        <v>0</v>
      </c>
      <c r="CQ40" s="191" t="n">
        <f aca="false" t="array" ref="CQ40:CQ40">IF(CQ$4&lt;$D40,0,IF(CQ$4&gt;$F$21,0,IF(CQ$4=$F$21,$F40-SUM($Z40:CP40),MIN($F40*INDEX($AA$24:$DB$24,CQ$4-$D40+1),$F40-SUM($Z40:CP40)))))</f>
        <v>0</v>
      </c>
      <c r="CR40" s="191" t="n">
        <f aca="false" t="array" ref="CR40:CR40">IF(CR$4&lt;$D40,0,IF(CR$4&gt;$F$21,0,IF(CR$4=$F$21,$F40-SUM($Z40:CQ40),MIN($F40*INDEX($AA$24:$DB$24,CR$4-$D40+1),$F40-SUM($Z40:CQ40)))))</f>
        <v>0</v>
      </c>
      <c r="CS40" s="191" t="n">
        <f aca="false" t="array" ref="CS40:CS40">IF(CS$4&lt;$D40,0,IF(CS$4&gt;$F$21,0,IF(CS$4=$F$21,$F40-SUM($Z40:CR40),MIN($F40*INDEX($AA$24:$DB$24,CS$4-$D40+1),$F40-SUM($Z40:CR40)))))</f>
        <v>0</v>
      </c>
      <c r="CT40" s="191" t="n">
        <f aca="false" t="array" ref="CT40:CT40">IF(CT$4&lt;$D40,0,IF(CT$4&gt;$F$21,0,IF(CT$4=$F$21,$F40-SUM($Z40:CS40),MIN($F40*INDEX($AA$24:$DB$24,CT$4-$D40+1),$F40-SUM($Z40:CS40)))))</f>
        <v>0</v>
      </c>
      <c r="CU40" s="191" t="n">
        <f aca="false" t="array" ref="CU40:CU40">IF(CU$4&lt;$D40,0,IF(CU$4&gt;$F$21,0,IF(CU$4=$F$21,$F40-SUM($Z40:CT40),MIN($F40*INDEX($AA$24:$DB$24,CU$4-$D40+1),$F40-SUM($Z40:CT40)))))</f>
        <v>0</v>
      </c>
      <c r="CV40" s="191" t="n">
        <f aca="false" t="array" ref="CV40:CV40">IF(CV$4&lt;$D40,0,IF(CV$4&gt;$F$21,0,IF(CV$4=$F$21,$F40-SUM($Z40:CU40),MIN($F40*INDEX($AA$24:$DB$24,CV$4-$D40+1),$F40-SUM($Z40:CU40)))))</f>
        <v>0</v>
      </c>
      <c r="CW40" s="191" t="n">
        <f aca="false" t="array" ref="CW40:CW40">IF(CW$4&lt;$D40,0,IF(CW$4&gt;$F$21,0,IF(CW$4=$F$21,$F40-SUM($Z40:CV40),MIN($F40*INDEX($AA$24:$DB$24,CW$4-$D40+1),$F40-SUM($Z40:CV40)))))</f>
        <v>0</v>
      </c>
      <c r="CX40" s="191" t="n">
        <f aca="false" t="array" ref="CX40:CX40">IF(CX$4&lt;$D40,0,IF(CX$4&gt;$F$21,0,IF(CX$4=$F$21,$F40-SUM($Z40:CW40),MIN($F40*INDEX($AA$24:$DB$24,CX$4-$D40+1),$F40-SUM($Z40:CW40)))))</f>
        <v>0</v>
      </c>
      <c r="CY40" s="191" t="n">
        <f aca="false" t="array" ref="CY40:CY40">IF(CY$4&lt;$D40,0,IF(CY$4&gt;$F$21,0,IF(CY$4=$F$21,$F40-SUM($Z40:CX40),MIN($F40*INDEX($AA$24:$DB$24,CY$4-$D40+1),$F40-SUM($Z40:CX40)))))</f>
        <v>0</v>
      </c>
      <c r="CZ40" s="191" t="n">
        <f aca="false" t="array" ref="CZ40:CZ40">IF(CZ$4&lt;$D40,0,IF(CZ$4&gt;$F$21,0,IF(CZ$4=$F$21,$F40-SUM($Z40:CY40),MIN($F40*INDEX($AA$24:$DB$24,CZ$4-$D40+1),$F40-SUM($Z40:CY40)))))</f>
        <v>0</v>
      </c>
      <c r="DA40" s="191" t="n">
        <f aca="false" t="array" ref="DA40:DA40">IF(DA$4&lt;$D40,0,IF(DA$4&gt;$F$21,0,IF(DA$4=$F$21,$F40-SUM($Z40:CZ40),MIN($F40*INDEX($AA$24:$DB$24,DA$4-$D40+1),$F40-SUM($Z40:CZ40)))))</f>
        <v>0</v>
      </c>
      <c r="DB40" s="191" t="n">
        <f aca="false" t="array" ref="DB40:DB40">IF(DB$4&lt;$D40,0,IF(DB$4&gt;$F$21,0,IF(DB$4=$F$21,$F40-SUM($Z40:DA40),MIN($F40*INDEX($AA$24:$DB$24,DB$4-$D40+1),$F40-SUM($Z40:DA40)))))</f>
        <v>0</v>
      </c>
    </row>
    <row r="41" customFormat="false" ht="14.25" hidden="false" customHeight="false" outlineLevel="3" collapsed="false">
      <c r="D41" s="3" t="n">
        <v>16</v>
      </c>
      <c r="E41" s="3" t="str">
        <v>Total Capex Year 16</v>
      </c>
      <c r="F41" s="187" t="n">
        <v>161.8</v>
      </c>
      <c r="G41" s="187" t="n">
        <f aca="false">SUM(AA41:DB41)-F41</f>
        <v>0</v>
      </c>
      <c r="AA41" s="191" t="n">
        <f aca="false" t="array" ref="AA41:AA41">IF(AA$4&lt;$D41,0,IF(AA$4&gt;$F$21,0,IF(AA$4=$F$21,$F41-SUM($Z41:Z41),MIN($F41*INDEX($AA$24:$DB$24,AA$4-$D41+1),$F41-SUM($Z41:Z41)))))</f>
        <v>0</v>
      </c>
      <c r="AB41" s="191" t="n">
        <f aca="false" t="array" ref="AB41:AB41">IF(AB$4&lt;$D41,0,IF(AB$4&gt;$F$21,0,IF(AB$4=$F$21,$F41-SUM($Z41:AA41),MIN($F41*INDEX($AA$24:$DB$24,AB$4-$D41+1),$F41-SUM($Z41:AA41)))))</f>
        <v>0</v>
      </c>
      <c r="AC41" s="191" t="n">
        <f aca="false" t="array" ref="AC41:AC41">IF(AC$4&lt;$D41,0,IF(AC$4&gt;$F$21,0,IF(AC$4=$F$21,$F41-SUM($Z41:AB41),MIN($F41*INDEX($AA$24:$DB$24,AC$4-$D41+1),$F41-SUM($Z41:AB41)))))</f>
        <v>0</v>
      </c>
      <c r="AD41" s="191" t="n">
        <f aca="false" t="array" ref="AD41:AD41">IF(AD$4&lt;$D41,0,IF(AD$4&gt;$F$21,0,IF(AD$4=$F$21,$F41-SUM($Z41:AC41),MIN($F41*INDEX($AA$24:$DB$24,AD$4-$D41+1),$F41-SUM($Z41:AC41)))))</f>
        <v>0</v>
      </c>
      <c r="AE41" s="191" t="n">
        <f aca="false" t="array" ref="AE41:AE41">IF(AE$4&lt;$D41,0,IF(AE$4&gt;$F$21,0,IF(AE$4=$F$21,$F41-SUM($Z41:AD41),MIN($F41*INDEX($AA$24:$DB$24,AE$4-$D41+1),$F41-SUM($Z41:AD41)))))</f>
        <v>0</v>
      </c>
      <c r="AF41" s="191" t="n">
        <f aca="false" t="array" ref="AF41:AF41">IF(AF$4&lt;$D41,0,IF(AF$4&gt;$F$21,0,IF(AF$4=$F$21,$F41-SUM($Z41:AE41),MIN($F41*INDEX($AA$24:$DB$24,AF$4-$D41+1),$F41-SUM($Z41:AE41)))))</f>
        <v>0</v>
      </c>
      <c r="AG41" s="191" t="n">
        <f aca="false" t="array" ref="AG41:AG41">IF(AG$4&lt;$D41,0,IF(AG$4&gt;$F$21,0,IF(AG$4=$F$21,$F41-SUM($Z41:AF41),MIN($F41*INDEX($AA$24:$DB$24,AG$4-$D41+1),$F41-SUM($Z41:AF41)))))</f>
        <v>0</v>
      </c>
      <c r="AH41" s="191" t="n">
        <f aca="false" t="array" ref="AH41:AH41">IF(AH$4&lt;$D41,0,IF(AH$4&gt;$F$21,0,IF(AH$4=$F$21,$F41-SUM($Z41:AG41),MIN($F41*INDEX($AA$24:$DB$24,AH$4-$D41+1),$F41-SUM($Z41:AG41)))))</f>
        <v>0</v>
      </c>
      <c r="AI41" s="191" t="n">
        <f aca="false" t="array" ref="AI41:AI41">IF(AI$4&lt;$D41,0,IF(AI$4&gt;$F$21,0,IF(AI$4=$F$21,$F41-SUM($Z41:AH41),MIN($F41*INDEX($AA$24:$DB$24,AI$4-$D41+1),$F41-SUM($Z41:AH41)))))</f>
        <v>0</v>
      </c>
      <c r="AJ41" s="191" t="n">
        <f aca="false" t="array" ref="AJ41:AJ41">IF(AJ$4&lt;$D41,0,IF(AJ$4&gt;$F$21,0,IF(AJ$4=$F$21,$F41-SUM($Z41:AI41),MIN($F41*INDEX($AA$24:$DB$24,AJ$4-$D41+1),$F41-SUM($Z41:AI41)))))</f>
        <v>0</v>
      </c>
      <c r="AK41" s="191" t="n">
        <f aca="false" t="array" ref="AK41:AK41">IF(AK$4&lt;$D41,0,IF(AK$4&gt;$F$21,0,IF(AK$4=$F$21,$F41-SUM($Z41:AJ41),MIN($F41*INDEX($AA$24:$DB$24,AK$4-$D41+1),$F41-SUM($Z41:AJ41)))))</f>
        <v>0</v>
      </c>
      <c r="AL41" s="191" t="n">
        <f aca="false" t="array" ref="AL41:AL41">IF(AL$4&lt;$D41,0,IF(AL$4&gt;$F$21,0,IF(AL$4=$F$21,$F41-SUM($Z41:AK41),MIN($F41*INDEX($AA$24:$DB$24,AL$4-$D41+1),$F41-SUM($Z41:AK41)))))</f>
        <v>0</v>
      </c>
      <c r="AM41" s="191" t="n">
        <f aca="false" t="array" ref="AM41:AM41">IF(AM$4&lt;$D41,0,IF(AM$4&gt;$F$21,0,IF(AM$4=$F$21,$F41-SUM($Z41:AL41),MIN($F41*INDEX($AA$24:$DB$24,AM$4-$D41+1),$F41-SUM($Z41:AL41)))))</f>
        <v>0</v>
      </c>
      <c r="AN41" s="191" t="n">
        <f aca="false" t="array" ref="AN41:AN41">IF(AN$4&lt;$D41,0,IF(AN$4&gt;$F$21,0,IF(AN$4=$F$21,$F41-SUM($Z41:AM41),MIN($F41*INDEX($AA$24:$DB$24,AN$4-$D41+1),$F41-SUM($Z41:AM41)))))</f>
        <v>0</v>
      </c>
      <c r="AO41" s="191" t="n">
        <f aca="false" t="array" ref="AO41:AO41">IF(AO$4&lt;$D41,0,IF(AO$4&gt;$F$21,0,IF(AO$4=$F$21,$F41-SUM($Z41:AN41),MIN($F41*INDEX($AA$24:$DB$24,AO$4-$D41+1),$F41-SUM($Z41:AN41)))))</f>
        <v>0</v>
      </c>
      <c r="AP41" s="191" t="n">
        <f aca="false" t="array" ref="AP41:AP41">IF(AP$4&lt;$D41,0,IF(AP$4&gt;$F$21,0,IF(AP$4=$F$21,$F41-SUM($Z41:AO41),MIN($F41*INDEX($AA$24:$DB$24,AP$4-$D41+1),$F41-SUM($Z41:AO41)))))</f>
        <v>8.09</v>
      </c>
      <c r="AQ41" s="191" t="n">
        <f aca="false" t="array" ref="AQ41:AQ41">IF(AQ$4&lt;$D41,0,IF(AQ$4&gt;$F$21,0,IF(AQ$4=$F$21,$F41-SUM($Z41:AP41),MIN($F41*INDEX($AA$24:$DB$24,AQ$4-$D41+1),$F41-SUM($Z41:AP41)))))</f>
        <v>15.371</v>
      </c>
      <c r="AR41" s="191" t="n">
        <f aca="false" t="array" ref="AR41:AR41">IF(AR$4&lt;$D41,0,IF(AR$4&gt;$F$21,0,IF(AR$4=$F$21,$F41-SUM($Z41:AQ41),MIN($F41*INDEX($AA$24:$DB$24,AR$4-$D41+1),$F41-SUM($Z41:AQ41)))))</f>
        <v>13.9148</v>
      </c>
      <c r="AS41" s="191" t="n">
        <f aca="false" t="array" ref="AS41:AS41">IF(AS$4&lt;$D41,0,IF(AS$4&gt;$F$21,0,IF(AS$4=$F$21,$F41-SUM($Z41:AR41),MIN($F41*INDEX($AA$24:$DB$24,AS$4-$D41+1),$F41-SUM($Z41:AR41)))))</f>
        <v>12.4586</v>
      </c>
      <c r="AT41" s="191" t="n">
        <f aca="false" t="array" ref="AT41:AT41">IF(AT$4&lt;$D41,0,IF(AT$4&gt;$F$21,0,IF(AT$4=$F$21,$F41-SUM($Z41:AS41),MIN($F41*INDEX($AA$24:$DB$24,AT$4-$D41+1),$F41-SUM($Z41:AS41)))))</f>
        <v>11.1642</v>
      </c>
      <c r="AU41" s="191" t="n">
        <f aca="false" t="array" ref="AU41:AU41">IF(AU$4&lt;$D41,0,IF(AU$4&gt;$F$21,0,IF(AU$4=$F$21,$F41-SUM($Z41:AT41),MIN($F41*INDEX($AA$24:$DB$24,AU$4-$D41+1),$F41-SUM($Z41:AT41)))))</f>
        <v>10.0316</v>
      </c>
      <c r="AV41" s="191" t="n">
        <f aca="false" t="array" ref="AV41:AV41">IF(AV$4&lt;$D41,0,IF(AV$4&gt;$F$21,0,IF(AV$4=$F$21,$F41-SUM($Z41:AU41),MIN($F41*INDEX($AA$24:$DB$24,AV$4-$D41+1),$F41-SUM($Z41:AU41)))))</f>
        <v>9.5462</v>
      </c>
      <c r="AW41" s="191" t="n">
        <f aca="false" t="array" ref="AW41:AW41">IF(AW$4&lt;$D41,0,IF(AW$4&gt;$F$21,0,IF(AW$4=$F$21,$F41-SUM($Z41:AV41),MIN($F41*INDEX($AA$24:$DB$24,AW$4-$D41+1),$F41-SUM($Z41:AV41)))))</f>
        <v>9.5462</v>
      </c>
      <c r="AX41" s="191" t="n">
        <f aca="false" t="array" ref="AX41:AX41">IF(AX$4&lt;$D41,0,IF(AX$4&gt;$F$21,0,IF(AX$4=$F$21,$F41-SUM($Z41:AW41),MIN($F41*INDEX($AA$24:$DB$24,AX$4-$D41+1),$F41-SUM($Z41:AW41)))))</f>
        <v>9.5462</v>
      </c>
      <c r="AY41" s="191" t="n">
        <f aca="false" t="array" ref="AY41:AY41">IF(AY$4&lt;$D41,0,IF(AY$4&gt;$F$21,0,IF(AY$4=$F$21,$F41-SUM($Z41:AX41),MIN($F41*INDEX($AA$24:$DB$24,AY$4-$D41+1),$F41-SUM($Z41:AX41)))))</f>
        <v>9.5462</v>
      </c>
      <c r="AZ41" s="191" t="n">
        <f aca="false" t="array" ref="AZ41:AZ41">IF(AZ$4&lt;$D41,0,IF(AZ$4&gt;$F$21,0,IF(AZ$4=$F$21,$F41-SUM($Z41:AY41),MIN($F41*INDEX($AA$24:$DB$24,AZ$4-$D41+1),$F41-SUM($Z41:AY41)))))</f>
        <v>9.5462</v>
      </c>
      <c r="BA41" s="191" t="n">
        <f aca="false" t="array" ref="BA41:BA41">IF(BA$4&lt;$D41,0,IF(BA$4&gt;$F$21,0,IF(BA$4=$F$21,$F41-SUM($Z41:AZ41),MIN($F41*INDEX($AA$24:$DB$24,BA$4-$D41+1),$F41-SUM($Z41:AZ41)))))</f>
        <v>9.5462</v>
      </c>
      <c r="BB41" s="191" t="n">
        <f aca="false" t="array" ref="BB41:BB41">IF(BB$4&lt;$D41,0,IF(BB$4&gt;$F$21,0,IF(BB$4=$F$21,$F41-SUM($Z41:BA41),MIN($F41*INDEX($AA$24:$DB$24,BB$4-$D41+1),$F41-SUM($Z41:BA41)))))</f>
        <v>9.5462</v>
      </c>
      <c r="BC41" s="191" t="n">
        <f aca="false" t="array" ref="BC41:BC41">IF(BC$4&lt;$D41,0,IF(BC$4&gt;$F$21,0,IF(BC$4=$F$21,$F41-SUM($Z41:BB41),MIN($F41*INDEX($AA$24:$DB$24,BC$4-$D41+1),$F41-SUM($Z41:BB41)))))</f>
        <v>9.5462</v>
      </c>
      <c r="BD41" s="191" t="n">
        <f aca="false" t="array" ref="BD41:BD41">IF(BD$4&lt;$D41,0,IF(BD$4&gt;$F$21,0,IF(BD$4=$F$21,$F41-SUM($Z41:BC41),MIN($F41*INDEX($AA$24:$DB$24,BD$4-$D41+1),$F41-SUM($Z41:BC41)))))</f>
        <v>9.5462</v>
      </c>
      <c r="BE41" s="191" t="n">
        <f aca="false" t="array" ref="BE41:BE41">IF(BE$4&lt;$D41,0,IF(BE$4&gt;$F$21,0,IF(BE$4=$F$21,$F41-SUM($Z41:BD41),MIN($F41*INDEX($AA$24:$DB$24,BE$4-$D41+1),$F41-SUM($Z41:BD41)))))</f>
        <v>4.854</v>
      </c>
      <c r="BF41" s="191" t="n">
        <f aca="false" t="array" ref="BF41:BF41">IF(BF$4&lt;$D41,0,IF(BF$4&gt;$F$21,0,IF(BF$4=$F$21,$F41-SUM($Z41:BE41),MIN($F41*INDEX($AA$24:$DB$24,BF$4-$D41+1),$F41-SUM($Z41:BE41)))))</f>
        <v>0</v>
      </c>
      <c r="BG41" s="191" t="n">
        <f aca="false" t="array" ref="BG41:BG41">IF(BG$4&lt;$D41,0,IF(BG$4&gt;$F$21,0,IF(BG$4=$F$21,$F41-SUM($Z41:BF41),MIN($F41*INDEX($AA$24:$DB$24,BG$4-$D41+1),$F41-SUM($Z41:BF41)))))</f>
        <v>0</v>
      </c>
      <c r="BH41" s="191" t="n">
        <f aca="false" t="array" ref="BH41:BH41">IF(BH$4&lt;$D41,0,IF(BH$4&gt;$F$21,0,IF(BH$4=$F$21,$F41-SUM($Z41:BG41),MIN($F41*INDEX($AA$24:$DB$24,BH$4-$D41+1),$F41-SUM($Z41:BG41)))))</f>
        <v>0</v>
      </c>
      <c r="BI41" s="191" t="n">
        <f aca="false" t="array" ref="BI41:BI41">IF(BI$4&lt;$D41,0,IF(BI$4&gt;$F$21,0,IF(BI$4=$F$21,$F41-SUM($Z41:BH41),MIN($F41*INDEX($AA$24:$DB$24,BI$4-$D41+1),$F41-SUM($Z41:BH41)))))</f>
        <v>0</v>
      </c>
      <c r="BJ41" s="191" t="n">
        <f aca="false" t="array" ref="BJ41:BJ41">IF(BJ$4&lt;$D41,0,IF(BJ$4&gt;$F$21,0,IF(BJ$4=$F$21,$F41-SUM($Z41:BI41),MIN($F41*INDEX($AA$24:$DB$24,BJ$4-$D41+1),$F41-SUM($Z41:BI41)))))</f>
        <v>0</v>
      </c>
      <c r="BK41" s="191" t="n">
        <f aca="false" t="array" ref="BK41:BK41">IF(BK$4&lt;$D41,0,IF(BK$4&gt;$F$21,0,IF(BK$4=$F$21,$F41-SUM($Z41:BJ41),MIN($F41*INDEX($AA$24:$DB$24,BK$4-$D41+1),$F41-SUM($Z41:BJ41)))))</f>
        <v>0</v>
      </c>
      <c r="BL41" s="191" t="n">
        <f aca="false" t="array" ref="BL41:BL41">IF(BL$4&lt;$D41,0,IF(BL$4&gt;$F$21,0,IF(BL$4=$F$21,$F41-SUM($Z41:BK41),MIN($F41*INDEX($AA$24:$DB$24,BL$4-$D41+1),$F41-SUM($Z41:BK41)))))</f>
        <v>0</v>
      </c>
      <c r="BM41" s="191" t="n">
        <f aca="false" t="array" ref="BM41:BM41">IF(BM$4&lt;$D41,0,IF(BM$4&gt;$F$21,0,IF(BM$4=$F$21,$F41-SUM($Z41:BL41),MIN($F41*INDEX($AA$24:$DB$24,BM$4-$D41+1),$F41-SUM($Z41:BL41)))))</f>
        <v>0</v>
      </c>
      <c r="BN41" s="191" t="n">
        <f aca="false" t="array" ref="BN41:BN41">IF(BN$4&lt;$D41,0,IF(BN$4&gt;$F$21,0,IF(BN$4=$F$21,$F41-SUM($Z41:BM41),MIN($F41*INDEX($AA$24:$DB$24,BN$4-$D41+1),$F41-SUM($Z41:BM41)))))</f>
        <v>0</v>
      </c>
      <c r="BO41" s="191" t="n">
        <f aca="false" t="array" ref="BO41:BO41">IF(BO$4&lt;$D41,0,IF(BO$4&gt;$F$21,0,IF(BO$4=$F$21,$F41-SUM($Z41:BN41),MIN($F41*INDEX($AA$24:$DB$24,BO$4-$D41+1),$F41-SUM($Z41:BN41)))))</f>
        <v>0</v>
      </c>
      <c r="BP41" s="191" t="n">
        <f aca="false" t="array" ref="BP41:BP41">IF(BP$4&lt;$D41,0,IF(BP$4&gt;$F$21,0,IF(BP$4=$F$21,$F41-SUM($Z41:BO41),MIN($F41*INDEX($AA$24:$DB$24,BP$4-$D41+1),$F41-SUM($Z41:BO41)))))</f>
        <v>0</v>
      </c>
      <c r="BQ41" s="191" t="n">
        <f aca="false" t="array" ref="BQ41:BQ41">IF(BQ$4&lt;$D41,0,IF(BQ$4&gt;$F$21,0,IF(BQ$4=$F$21,$F41-SUM($Z41:BP41),MIN($F41*INDEX($AA$24:$DB$24,BQ$4-$D41+1),$F41-SUM($Z41:BP41)))))</f>
        <v>0</v>
      </c>
      <c r="BR41" s="191" t="n">
        <f aca="false" t="array" ref="BR41:BR41">IF(BR$4&lt;$D41,0,IF(BR$4&gt;$F$21,0,IF(BR$4=$F$21,$F41-SUM($Z41:BQ41),MIN($F41*INDEX($AA$24:$DB$24,BR$4-$D41+1),$F41-SUM($Z41:BQ41)))))</f>
        <v>0</v>
      </c>
      <c r="BS41" s="191" t="n">
        <f aca="false" t="array" ref="BS41:BS41">IF(BS$4&lt;$D41,0,IF(BS$4&gt;$F$21,0,IF(BS$4=$F$21,$F41-SUM($Z41:BR41),MIN($F41*INDEX($AA$24:$DB$24,BS$4-$D41+1),$F41-SUM($Z41:BR41)))))</f>
        <v>0</v>
      </c>
      <c r="BT41" s="191" t="n">
        <f aca="false" t="array" ref="BT41:BT41">IF(BT$4&lt;$D41,0,IF(BT$4&gt;$F$21,0,IF(BT$4=$F$21,$F41-SUM($Z41:BS41),MIN($F41*INDEX($AA$24:$DB$24,BT$4-$D41+1),$F41-SUM($Z41:BS41)))))</f>
        <v>0</v>
      </c>
      <c r="BU41" s="191" t="n">
        <f aca="false" t="array" ref="BU41:BU41">IF(BU$4&lt;$D41,0,IF(BU$4&gt;$F$21,0,IF(BU$4=$F$21,$F41-SUM($Z41:BT41),MIN($F41*INDEX($AA$24:$DB$24,BU$4-$D41+1),$F41-SUM($Z41:BT41)))))</f>
        <v>0</v>
      </c>
      <c r="BV41" s="191" t="n">
        <f aca="false" t="array" ref="BV41:BV41">IF(BV$4&lt;$D41,0,IF(BV$4&gt;$F$21,0,IF(BV$4=$F$21,$F41-SUM($Z41:BU41),MIN($F41*INDEX($AA$24:$DB$24,BV$4-$D41+1),$F41-SUM($Z41:BU41)))))</f>
        <v>0</v>
      </c>
      <c r="BW41" s="191" t="n">
        <f aca="false" t="array" ref="BW41:BW41">IF(BW$4&lt;$D41,0,IF(BW$4&gt;$F$21,0,IF(BW$4=$F$21,$F41-SUM($Z41:BV41),MIN($F41*INDEX($AA$24:$DB$24,BW$4-$D41+1),$F41-SUM($Z41:BV41)))))</f>
        <v>0</v>
      </c>
      <c r="BX41" s="191" t="n">
        <f aca="false" t="array" ref="BX41:BX41">IF(BX$4&lt;$D41,0,IF(BX$4&gt;$F$21,0,IF(BX$4=$F$21,$F41-SUM($Z41:BW41),MIN($F41*INDEX($AA$24:$DB$24,BX$4-$D41+1),$F41-SUM($Z41:BW41)))))</f>
        <v>0</v>
      </c>
      <c r="BY41" s="191" t="n">
        <f aca="false" t="array" ref="BY41:BY41">IF(BY$4&lt;$D41,0,IF(BY$4&gt;$F$21,0,IF(BY$4=$F$21,$F41-SUM($Z41:BX41),MIN($F41*INDEX($AA$24:$DB$24,BY$4-$D41+1),$F41-SUM($Z41:BX41)))))</f>
        <v>0</v>
      </c>
      <c r="BZ41" s="191" t="n">
        <f aca="false" t="array" ref="BZ41:BZ41">IF(BZ$4&lt;$D41,0,IF(BZ$4&gt;$F$21,0,IF(BZ$4=$F$21,$F41-SUM($Z41:BY41),MIN($F41*INDEX($AA$24:$DB$24,BZ$4-$D41+1),$F41-SUM($Z41:BY41)))))</f>
        <v>0</v>
      </c>
      <c r="CA41" s="191" t="n">
        <f aca="false" t="array" ref="CA41:CA41">IF(CA$4&lt;$D41,0,IF(CA$4&gt;$F$21,0,IF(CA$4=$F$21,$F41-SUM($Z41:BZ41),MIN($F41*INDEX($AA$24:$DB$24,CA$4-$D41+1),$F41-SUM($Z41:BZ41)))))</f>
        <v>0</v>
      </c>
      <c r="CB41" s="191" t="n">
        <f aca="false" t="array" ref="CB41:CB41">IF(CB$4&lt;$D41,0,IF(CB$4&gt;$F$21,0,IF(CB$4=$F$21,$F41-SUM($Z41:CA41),MIN($F41*INDEX($AA$24:$DB$24,CB$4-$D41+1),$F41-SUM($Z41:CA41)))))</f>
        <v>0</v>
      </c>
      <c r="CC41" s="191" t="n">
        <f aca="false" t="array" ref="CC41:CC41">IF(CC$4&lt;$D41,0,IF(CC$4&gt;$F$21,0,IF(CC$4=$F$21,$F41-SUM($Z41:CB41),MIN($F41*INDEX($AA$24:$DB$24,CC$4-$D41+1),$F41-SUM($Z41:CB41)))))</f>
        <v>0</v>
      </c>
      <c r="CD41" s="191" t="n">
        <f aca="false" t="array" ref="CD41:CD41">IF(CD$4&lt;$D41,0,IF(CD$4&gt;$F$21,0,IF(CD$4=$F$21,$F41-SUM($Z41:CC41),MIN($F41*INDEX($AA$24:$DB$24,CD$4-$D41+1),$F41-SUM($Z41:CC41)))))</f>
        <v>0</v>
      </c>
      <c r="CE41" s="191" t="n">
        <f aca="false" t="array" ref="CE41:CE41">IF(CE$4&lt;$D41,0,IF(CE$4&gt;$F$21,0,IF(CE$4=$F$21,$F41-SUM($Z41:CD41),MIN($F41*INDEX($AA$24:$DB$24,CE$4-$D41+1),$F41-SUM($Z41:CD41)))))</f>
        <v>0</v>
      </c>
      <c r="CF41" s="191" t="n">
        <f aca="false" t="array" ref="CF41:CF41">IF(CF$4&lt;$D41,0,IF(CF$4&gt;$F$21,0,IF(CF$4=$F$21,$F41-SUM($Z41:CE41),MIN($F41*INDEX($AA$24:$DB$24,CF$4-$D41+1),$F41-SUM($Z41:CE41)))))</f>
        <v>0</v>
      </c>
      <c r="CG41" s="191" t="n">
        <f aca="false" t="array" ref="CG41:CG41">IF(CG$4&lt;$D41,0,IF(CG$4&gt;$F$21,0,IF(CG$4=$F$21,$F41-SUM($Z41:CF41),MIN($F41*INDEX($AA$24:$DB$24,CG$4-$D41+1),$F41-SUM($Z41:CF41)))))</f>
        <v>0</v>
      </c>
      <c r="CH41" s="191" t="n">
        <f aca="false" t="array" ref="CH41:CH41">IF(CH$4&lt;$D41,0,IF(CH$4&gt;$F$21,0,IF(CH$4=$F$21,$F41-SUM($Z41:CG41),MIN($F41*INDEX($AA$24:$DB$24,CH$4-$D41+1),$F41-SUM($Z41:CG41)))))</f>
        <v>0</v>
      </c>
      <c r="CI41" s="191" t="n">
        <f aca="false" t="array" ref="CI41:CI41">IF(CI$4&lt;$D41,0,IF(CI$4&gt;$F$21,0,IF(CI$4=$F$21,$F41-SUM($Z41:CH41),MIN($F41*INDEX($AA$24:$DB$24,CI$4-$D41+1),$F41-SUM($Z41:CH41)))))</f>
        <v>0</v>
      </c>
      <c r="CJ41" s="191" t="n">
        <f aca="false" t="array" ref="CJ41:CJ41">IF(CJ$4&lt;$D41,0,IF(CJ$4&gt;$F$21,0,IF(CJ$4=$F$21,$F41-SUM($Z41:CI41),MIN($F41*INDEX($AA$24:$DB$24,CJ$4-$D41+1),$F41-SUM($Z41:CI41)))))</f>
        <v>0</v>
      </c>
      <c r="CK41" s="191" t="n">
        <f aca="false" t="array" ref="CK41:CK41">IF(CK$4&lt;$D41,0,IF(CK$4&gt;$F$21,0,IF(CK$4=$F$21,$F41-SUM($Z41:CJ41),MIN($F41*INDEX($AA$24:$DB$24,CK$4-$D41+1),$F41-SUM($Z41:CJ41)))))</f>
        <v>0</v>
      </c>
      <c r="CL41" s="191" t="n">
        <f aca="false" t="array" ref="CL41:CL41">IF(CL$4&lt;$D41,0,IF(CL$4&gt;$F$21,0,IF(CL$4=$F$21,$F41-SUM($Z41:CK41),MIN($F41*INDEX($AA$24:$DB$24,CL$4-$D41+1),$F41-SUM($Z41:CK41)))))</f>
        <v>0</v>
      </c>
      <c r="CM41" s="191" t="n">
        <f aca="false" t="array" ref="CM41:CM41">IF(CM$4&lt;$D41,0,IF(CM$4&gt;$F$21,0,IF(CM$4=$F$21,$F41-SUM($Z41:CL41),MIN($F41*INDEX($AA$24:$DB$24,CM$4-$D41+1),$F41-SUM($Z41:CL41)))))</f>
        <v>0</v>
      </c>
      <c r="CN41" s="191" t="n">
        <f aca="false" t="array" ref="CN41:CN41">IF(CN$4&lt;$D41,0,IF(CN$4&gt;$F$21,0,IF(CN$4=$F$21,$F41-SUM($Z41:CM41),MIN($F41*INDEX($AA$24:$DB$24,CN$4-$D41+1),$F41-SUM($Z41:CM41)))))</f>
        <v>0</v>
      </c>
      <c r="CO41" s="191" t="n">
        <f aca="false" t="array" ref="CO41:CO41">IF(CO$4&lt;$D41,0,IF(CO$4&gt;$F$21,0,IF(CO$4=$F$21,$F41-SUM($Z41:CN41),MIN($F41*INDEX($AA$24:$DB$24,CO$4-$D41+1),$F41-SUM($Z41:CN41)))))</f>
        <v>0</v>
      </c>
      <c r="CP41" s="191" t="n">
        <f aca="false" t="array" ref="CP41:CP41">IF(CP$4&lt;$D41,0,IF(CP$4&gt;$F$21,0,IF(CP$4=$F$21,$F41-SUM($Z41:CO41),MIN($F41*INDEX($AA$24:$DB$24,CP$4-$D41+1),$F41-SUM($Z41:CO41)))))</f>
        <v>0</v>
      </c>
      <c r="CQ41" s="191" t="n">
        <f aca="false" t="array" ref="CQ41:CQ41">IF(CQ$4&lt;$D41,0,IF(CQ$4&gt;$F$21,0,IF(CQ$4=$F$21,$F41-SUM($Z41:CP41),MIN($F41*INDEX($AA$24:$DB$24,CQ$4-$D41+1),$F41-SUM($Z41:CP41)))))</f>
        <v>0</v>
      </c>
      <c r="CR41" s="191" t="n">
        <f aca="false" t="array" ref="CR41:CR41">IF(CR$4&lt;$D41,0,IF(CR$4&gt;$F$21,0,IF(CR$4=$F$21,$F41-SUM($Z41:CQ41),MIN($F41*INDEX($AA$24:$DB$24,CR$4-$D41+1),$F41-SUM($Z41:CQ41)))))</f>
        <v>0</v>
      </c>
      <c r="CS41" s="191" t="n">
        <f aca="false" t="array" ref="CS41:CS41">IF(CS$4&lt;$D41,0,IF(CS$4&gt;$F$21,0,IF(CS$4=$F$21,$F41-SUM($Z41:CR41),MIN($F41*INDEX($AA$24:$DB$24,CS$4-$D41+1),$F41-SUM($Z41:CR41)))))</f>
        <v>0</v>
      </c>
      <c r="CT41" s="191" t="n">
        <f aca="false" t="array" ref="CT41:CT41">IF(CT$4&lt;$D41,0,IF(CT$4&gt;$F$21,0,IF(CT$4=$F$21,$F41-SUM($Z41:CS41),MIN($F41*INDEX($AA$24:$DB$24,CT$4-$D41+1),$F41-SUM($Z41:CS41)))))</f>
        <v>0</v>
      </c>
      <c r="CU41" s="191" t="n">
        <f aca="false" t="array" ref="CU41:CU41">IF(CU$4&lt;$D41,0,IF(CU$4&gt;$F$21,0,IF(CU$4=$F$21,$F41-SUM($Z41:CT41),MIN($F41*INDEX($AA$24:$DB$24,CU$4-$D41+1),$F41-SUM($Z41:CT41)))))</f>
        <v>0</v>
      </c>
      <c r="CV41" s="191" t="n">
        <f aca="false" t="array" ref="CV41:CV41">IF(CV$4&lt;$D41,0,IF(CV$4&gt;$F$21,0,IF(CV$4=$F$21,$F41-SUM($Z41:CU41),MIN($F41*INDEX($AA$24:$DB$24,CV$4-$D41+1),$F41-SUM($Z41:CU41)))))</f>
        <v>0</v>
      </c>
      <c r="CW41" s="191" t="n">
        <f aca="false" t="array" ref="CW41:CW41">IF(CW$4&lt;$D41,0,IF(CW$4&gt;$F$21,0,IF(CW$4=$F$21,$F41-SUM($Z41:CV41),MIN($F41*INDEX($AA$24:$DB$24,CW$4-$D41+1),$F41-SUM($Z41:CV41)))))</f>
        <v>0</v>
      </c>
      <c r="CX41" s="191" t="n">
        <f aca="false" t="array" ref="CX41:CX41">IF(CX$4&lt;$D41,0,IF(CX$4&gt;$F$21,0,IF(CX$4=$F$21,$F41-SUM($Z41:CW41),MIN($F41*INDEX($AA$24:$DB$24,CX$4-$D41+1),$F41-SUM($Z41:CW41)))))</f>
        <v>0</v>
      </c>
      <c r="CY41" s="191" t="n">
        <f aca="false" t="array" ref="CY41:CY41">IF(CY$4&lt;$D41,0,IF(CY$4&gt;$F$21,0,IF(CY$4=$F$21,$F41-SUM($Z41:CX41),MIN($F41*INDEX($AA$24:$DB$24,CY$4-$D41+1),$F41-SUM($Z41:CX41)))))</f>
        <v>0</v>
      </c>
      <c r="CZ41" s="191" t="n">
        <f aca="false" t="array" ref="CZ41:CZ41">IF(CZ$4&lt;$D41,0,IF(CZ$4&gt;$F$21,0,IF(CZ$4=$F$21,$F41-SUM($Z41:CY41),MIN($F41*INDEX($AA$24:$DB$24,CZ$4-$D41+1),$F41-SUM($Z41:CY41)))))</f>
        <v>0</v>
      </c>
      <c r="DA41" s="191" t="n">
        <f aca="false" t="array" ref="DA41:DA41">IF(DA$4&lt;$D41,0,IF(DA$4&gt;$F$21,0,IF(DA$4=$F$21,$F41-SUM($Z41:CZ41),MIN($F41*INDEX($AA$24:$DB$24,DA$4-$D41+1),$F41-SUM($Z41:CZ41)))))</f>
        <v>0</v>
      </c>
      <c r="DB41" s="191" t="n">
        <f aca="false" t="array" ref="DB41:DB41">IF(DB$4&lt;$D41,0,IF(DB$4&gt;$F$21,0,IF(DB$4=$F$21,$F41-SUM($Z41:DA41),MIN($F41*INDEX($AA$24:$DB$24,DB$4-$D41+1),$F41-SUM($Z41:DA41)))))</f>
        <v>0</v>
      </c>
    </row>
    <row r="42" customFormat="false" ht="14.25" hidden="false" customHeight="false" outlineLevel="3" collapsed="false">
      <c r="D42" s="3" t="n">
        <v>17</v>
      </c>
      <c r="E42" s="3" t="str">
        <v>Total Capex Year 17</v>
      </c>
      <c r="F42" s="187" t="n">
        <v>65.8</v>
      </c>
      <c r="G42" s="187" t="n">
        <f aca="false">SUM(AA42:DB42)-F42</f>
        <v>0</v>
      </c>
      <c r="AA42" s="191" t="n">
        <f aca="false" t="array" ref="AA42:AA42">IF(AA$4&lt;$D42,0,IF(AA$4&gt;$F$21,0,IF(AA$4=$F$21,$F42-SUM($Z42:Z42),MIN($F42*INDEX($AA$24:$DB$24,AA$4-$D42+1),$F42-SUM($Z42:Z42)))))</f>
        <v>0</v>
      </c>
      <c r="AB42" s="191" t="n">
        <f aca="false" t="array" ref="AB42:AB42">IF(AB$4&lt;$D42,0,IF(AB$4&gt;$F$21,0,IF(AB$4=$F$21,$F42-SUM($Z42:AA42),MIN($F42*INDEX($AA$24:$DB$24,AB$4-$D42+1),$F42-SUM($Z42:AA42)))))</f>
        <v>0</v>
      </c>
      <c r="AC42" s="191" t="n">
        <f aca="false" t="array" ref="AC42:AC42">IF(AC$4&lt;$D42,0,IF(AC$4&gt;$F$21,0,IF(AC$4=$F$21,$F42-SUM($Z42:AB42),MIN($F42*INDEX($AA$24:$DB$24,AC$4-$D42+1),$F42-SUM($Z42:AB42)))))</f>
        <v>0</v>
      </c>
      <c r="AD42" s="191" t="n">
        <f aca="false" t="array" ref="AD42:AD42">IF(AD$4&lt;$D42,0,IF(AD$4&gt;$F$21,0,IF(AD$4=$F$21,$F42-SUM($Z42:AC42),MIN($F42*INDEX($AA$24:$DB$24,AD$4-$D42+1),$F42-SUM($Z42:AC42)))))</f>
        <v>0</v>
      </c>
      <c r="AE42" s="191" t="n">
        <f aca="false" t="array" ref="AE42:AE42">IF(AE$4&lt;$D42,0,IF(AE$4&gt;$F$21,0,IF(AE$4=$F$21,$F42-SUM($Z42:AD42),MIN($F42*INDEX($AA$24:$DB$24,AE$4-$D42+1),$F42-SUM($Z42:AD42)))))</f>
        <v>0</v>
      </c>
      <c r="AF42" s="191" t="n">
        <f aca="false" t="array" ref="AF42:AF42">IF(AF$4&lt;$D42,0,IF(AF$4&gt;$F$21,0,IF(AF$4=$F$21,$F42-SUM($Z42:AE42),MIN($F42*INDEX($AA$24:$DB$24,AF$4-$D42+1),$F42-SUM($Z42:AE42)))))</f>
        <v>0</v>
      </c>
      <c r="AG42" s="191" t="n">
        <f aca="false" t="array" ref="AG42:AG42">IF(AG$4&lt;$D42,0,IF(AG$4&gt;$F$21,0,IF(AG$4=$F$21,$F42-SUM($Z42:AF42),MIN($F42*INDEX($AA$24:$DB$24,AG$4-$D42+1),$F42-SUM($Z42:AF42)))))</f>
        <v>0</v>
      </c>
      <c r="AH42" s="191" t="n">
        <f aca="false" t="array" ref="AH42:AH42">IF(AH$4&lt;$D42,0,IF(AH$4&gt;$F$21,0,IF(AH$4=$F$21,$F42-SUM($Z42:AG42),MIN($F42*INDEX($AA$24:$DB$24,AH$4-$D42+1),$F42-SUM($Z42:AG42)))))</f>
        <v>0</v>
      </c>
      <c r="AI42" s="191" t="n">
        <f aca="false" t="array" ref="AI42:AI42">IF(AI$4&lt;$D42,0,IF(AI$4&gt;$F$21,0,IF(AI$4=$F$21,$F42-SUM($Z42:AH42),MIN($F42*INDEX($AA$24:$DB$24,AI$4-$D42+1),$F42-SUM($Z42:AH42)))))</f>
        <v>0</v>
      </c>
      <c r="AJ42" s="191" t="n">
        <f aca="false" t="array" ref="AJ42:AJ42">IF(AJ$4&lt;$D42,0,IF(AJ$4&gt;$F$21,0,IF(AJ$4=$F$21,$F42-SUM($Z42:AI42),MIN($F42*INDEX($AA$24:$DB$24,AJ$4-$D42+1),$F42-SUM($Z42:AI42)))))</f>
        <v>0</v>
      </c>
      <c r="AK42" s="191" t="n">
        <f aca="false" t="array" ref="AK42:AK42">IF(AK$4&lt;$D42,0,IF(AK$4&gt;$F$21,0,IF(AK$4=$F$21,$F42-SUM($Z42:AJ42),MIN($F42*INDEX($AA$24:$DB$24,AK$4-$D42+1),$F42-SUM($Z42:AJ42)))))</f>
        <v>0</v>
      </c>
      <c r="AL42" s="191" t="n">
        <f aca="false" t="array" ref="AL42:AL42">IF(AL$4&lt;$D42,0,IF(AL$4&gt;$F$21,0,IF(AL$4=$F$21,$F42-SUM($Z42:AK42),MIN($F42*INDEX($AA$24:$DB$24,AL$4-$D42+1),$F42-SUM($Z42:AK42)))))</f>
        <v>0</v>
      </c>
      <c r="AM42" s="191" t="n">
        <f aca="false" t="array" ref="AM42:AM42">IF(AM$4&lt;$D42,0,IF(AM$4&gt;$F$21,0,IF(AM$4=$F$21,$F42-SUM($Z42:AL42),MIN($F42*INDEX($AA$24:$DB$24,AM$4-$D42+1),$F42-SUM($Z42:AL42)))))</f>
        <v>0</v>
      </c>
      <c r="AN42" s="191" t="n">
        <f aca="false" t="array" ref="AN42:AN42">IF(AN$4&lt;$D42,0,IF(AN$4&gt;$F$21,0,IF(AN$4=$F$21,$F42-SUM($Z42:AM42),MIN($F42*INDEX($AA$24:$DB$24,AN$4-$D42+1),$F42-SUM($Z42:AM42)))))</f>
        <v>0</v>
      </c>
      <c r="AO42" s="191" t="n">
        <f aca="false" t="array" ref="AO42:AO42">IF(AO$4&lt;$D42,0,IF(AO$4&gt;$F$21,0,IF(AO$4=$F$21,$F42-SUM($Z42:AN42),MIN($F42*INDEX($AA$24:$DB$24,AO$4-$D42+1),$F42-SUM($Z42:AN42)))))</f>
        <v>0</v>
      </c>
      <c r="AP42" s="191" t="n">
        <f aca="false" t="array" ref="AP42:AP42">IF(AP$4&lt;$D42,0,IF(AP$4&gt;$F$21,0,IF(AP$4=$F$21,$F42-SUM($Z42:AO42),MIN($F42*INDEX($AA$24:$DB$24,AP$4-$D42+1),$F42-SUM($Z42:AO42)))))</f>
        <v>0</v>
      </c>
      <c r="AQ42" s="191" t="n">
        <f aca="false" t="array" ref="AQ42:AQ42">IF(AQ$4&lt;$D42,0,IF(AQ$4&gt;$F$21,0,IF(AQ$4=$F$21,$F42-SUM($Z42:AP42),MIN($F42*INDEX($AA$24:$DB$24,AQ$4-$D42+1),$F42-SUM($Z42:AP42)))))</f>
        <v>3.29</v>
      </c>
      <c r="AR42" s="191" t="n">
        <f aca="false" t="array" ref="AR42:AR42">IF(AR$4&lt;$D42,0,IF(AR$4&gt;$F$21,0,IF(AR$4=$F$21,$F42-SUM($Z42:AQ42),MIN($F42*INDEX($AA$24:$DB$24,AR$4-$D42+1),$F42-SUM($Z42:AQ42)))))</f>
        <v>6.251</v>
      </c>
      <c r="AS42" s="191" t="n">
        <f aca="false" t="array" ref="AS42:AS42">IF(AS$4&lt;$D42,0,IF(AS$4&gt;$F$21,0,IF(AS$4=$F$21,$F42-SUM($Z42:AR42),MIN($F42*INDEX($AA$24:$DB$24,AS$4-$D42+1),$F42-SUM($Z42:AR42)))))</f>
        <v>5.6588</v>
      </c>
      <c r="AT42" s="191" t="n">
        <f aca="false" t="array" ref="AT42:AT42">IF(AT$4&lt;$D42,0,IF(AT$4&gt;$F$21,0,IF(AT$4=$F$21,$F42-SUM($Z42:AS42),MIN($F42*INDEX($AA$24:$DB$24,AT$4-$D42+1),$F42-SUM($Z42:AS42)))))</f>
        <v>5.0666</v>
      </c>
      <c r="AU42" s="191" t="n">
        <f aca="false" t="array" ref="AU42:AU42">IF(AU$4&lt;$D42,0,IF(AU$4&gt;$F$21,0,IF(AU$4=$F$21,$F42-SUM($Z42:AT42),MIN($F42*INDEX($AA$24:$DB$24,AU$4-$D42+1),$F42-SUM($Z42:AT42)))))</f>
        <v>4.5402</v>
      </c>
      <c r="AV42" s="191" t="n">
        <f aca="false" t="array" ref="AV42:AV42">IF(AV$4&lt;$D42,0,IF(AV$4&gt;$F$21,0,IF(AV$4=$F$21,$F42-SUM($Z42:AU42),MIN($F42*INDEX($AA$24:$DB$24,AV$4-$D42+1),$F42-SUM($Z42:AU42)))))</f>
        <v>4.0796</v>
      </c>
      <c r="AW42" s="191" t="n">
        <f aca="false" t="array" ref="AW42:AW42">IF(AW$4&lt;$D42,0,IF(AW$4&gt;$F$21,0,IF(AW$4=$F$21,$F42-SUM($Z42:AV42),MIN($F42*INDEX($AA$24:$DB$24,AW$4-$D42+1),$F42-SUM($Z42:AV42)))))</f>
        <v>3.8822</v>
      </c>
      <c r="AX42" s="191" t="n">
        <f aca="false" t="array" ref="AX42:AX42">IF(AX$4&lt;$D42,0,IF(AX$4&gt;$F$21,0,IF(AX$4=$F$21,$F42-SUM($Z42:AW42),MIN($F42*INDEX($AA$24:$DB$24,AX$4-$D42+1),$F42-SUM($Z42:AW42)))))</f>
        <v>3.8822</v>
      </c>
      <c r="AY42" s="191" t="n">
        <f aca="false" t="array" ref="AY42:AY42">IF(AY$4&lt;$D42,0,IF(AY$4&gt;$F$21,0,IF(AY$4=$F$21,$F42-SUM($Z42:AX42),MIN($F42*INDEX($AA$24:$DB$24,AY$4-$D42+1),$F42-SUM($Z42:AX42)))))</f>
        <v>3.8822</v>
      </c>
      <c r="AZ42" s="191" t="n">
        <f aca="false" t="array" ref="AZ42:AZ42">IF(AZ$4&lt;$D42,0,IF(AZ$4&gt;$F$21,0,IF(AZ$4=$F$21,$F42-SUM($Z42:AY42),MIN($F42*INDEX($AA$24:$DB$24,AZ$4-$D42+1),$F42-SUM($Z42:AY42)))))</f>
        <v>3.8822</v>
      </c>
      <c r="BA42" s="191" t="n">
        <f aca="false" t="array" ref="BA42:BA42">IF(BA$4&lt;$D42,0,IF(BA$4&gt;$F$21,0,IF(BA$4=$F$21,$F42-SUM($Z42:AZ42),MIN($F42*INDEX($AA$24:$DB$24,BA$4-$D42+1),$F42-SUM($Z42:AZ42)))))</f>
        <v>3.8822</v>
      </c>
      <c r="BB42" s="191" t="n">
        <f aca="false" t="array" ref="BB42:BB42">IF(BB$4&lt;$D42,0,IF(BB$4&gt;$F$21,0,IF(BB$4=$F$21,$F42-SUM($Z42:BA42),MIN($F42*INDEX($AA$24:$DB$24,BB$4-$D42+1),$F42-SUM($Z42:BA42)))))</f>
        <v>3.8822</v>
      </c>
      <c r="BC42" s="191" t="n">
        <f aca="false" t="array" ref="BC42:BC42">IF(BC$4&lt;$D42,0,IF(BC$4&gt;$F$21,0,IF(BC$4=$F$21,$F42-SUM($Z42:BB42),MIN($F42*INDEX($AA$24:$DB$24,BC$4-$D42+1),$F42-SUM($Z42:BB42)))))</f>
        <v>3.8822</v>
      </c>
      <c r="BD42" s="191" t="n">
        <f aca="false" t="array" ref="BD42:BD42">IF(BD$4&lt;$D42,0,IF(BD$4&gt;$F$21,0,IF(BD$4=$F$21,$F42-SUM($Z42:BC42),MIN($F42*INDEX($AA$24:$DB$24,BD$4-$D42+1),$F42-SUM($Z42:BC42)))))</f>
        <v>3.8822</v>
      </c>
      <c r="BE42" s="191" t="n">
        <f aca="false" t="array" ref="BE42:BE42">IF(BE$4&lt;$D42,0,IF(BE$4&gt;$F$21,0,IF(BE$4=$F$21,$F42-SUM($Z42:BD42),MIN($F42*INDEX($AA$24:$DB$24,BE$4-$D42+1),$F42-SUM($Z42:BD42)))))</f>
        <v>3.8822</v>
      </c>
      <c r="BF42" s="191" t="n">
        <f aca="false" t="array" ref="BF42:BF42">IF(BF$4&lt;$D42,0,IF(BF$4&gt;$F$21,0,IF(BF$4=$F$21,$F42-SUM($Z42:BE42),MIN($F42*INDEX($AA$24:$DB$24,BF$4-$D42+1),$F42-SUM($Z42:BE42)))))</f>
        <v>1.974</v>
      </c>
      <c r="BG42" s="191" t="n">
        <f aca="false" t="array" ref="BG42:BG42">IF(BG$4&lt;$D42,0,IF(BG$4&gt;$F$21,0,IF(BG$4=$F$21,$F42-SUM($Z42:BF42),MIN($F42*INDEX($AA$24:$DB$24,BG$4-$D42+1),$F42-SUM($Z42:BF42)))))</f>
        <v>0</v>
      </c>
      <c r="BH42" s="191" t="n">
        <f aca="false" t="array" ref="BH42:BH42">IF(BH$4&lt;$D42,0,IF(BH$4&gt;$F$21,0,IF(BH$4=$F$21,$F42-SUM($Z42:BG42),MIN($F42*INDEX($AA$24:$DB$24,BH$4-$D42+1),$F42-SUM($Z42:BG42)))))</f>
        <v>0</v>
      </c>
      <c r="BI42" s="191" t="n">
        <f aca="false" t="array" ref="BI42:BI42">IF(BI$4&lt;$D42,0,IF(BI$4&gt;$F$21,0,IF(BI$4=$F$21,$F42-SUM($Z42:BH42),MIN($F42*INDEX($AA$24:$DB$24,BI$4-$D42+1),$F42-SUM($Z42:BH42)))))</f>
        <v>0</v>
      </c>
      <c r="BJ42" s="191" t="n">
        <f aca="false" t="array" ref="BJ42:BJ42">IF(BJ$4&lt;$D42,0,IF(BJ$4&gt;$F$21,0,IF(BJ$4=$F$21,$F42-SUM($Z42:BI42),MIN($F42*INDEX($AA$24:$DB$24,BJ$4-$D42+1),$F42-SUM($Z42:BI42)))))</f>
        <v>0</v>
      </c>
      <c r="BK42" s="191" t="n">
        <f aca="false" t="array" ref="BK42:BK42">IF(BK$4&lt;$D42,0,IF(BK$4&gt;$F$21,0,IF(BK$4=$F$21,$F42-SUM($Z42:BJ42),MIN($F42*INDEX($AA$24:$DB$24,BK$4-$D42+1),$F42-SUM($Z42:BJ42)))))</f>
        <v>0</v>
      </c>
      <c r="BL42" s="191" t="n">
        <f aca="false" t="array" ref="BL42:BL42">IF(BL$4&lt;$D42,0,IF(BL$4&gt;$F$21,0,IF(BL$4=$F$21,$F42-SUM($Z42:BK42),MIN($F42*INDEX($AA$24:$DB$24,BL$4-$D42+1),$F42-SUM($Z42:BK42)))))</f>
        <v>0</v>
      </c>
      <c r="BM42" s="191" t="n">
        <f aca="false" t="array" ref="BM42:BM42">IF(BM$4&lt;$D42,0,IF(BM$4&gt;$F$21,0,IF(BM$4=$F$21,$F42-SUM($Z42:BL42),MIN($F42*INDEX($AA$24:$DB$24,BM$4-$D42+1),$F42-SUM($Z42:BL42)))))</f>
        <v>0</v>
      </c>
      <c r="BN42" s="191" t="n">
        <f aca="false" t="array" ref="BN42:BN42">IF(BN$4&lt;$D42,0,IF(BN$4&gt;$F$21,0,IF(BN$4=$F$21,$F42-SUM($Z42:BM42),MIN($F42*INDEX($AA$24:$DB$24,BN$4-$D42+1),$F42-SUM($Z42:BM42)))))</f>
        <v>0</v>
      </c>
      <c r="BO42" s="191" t="n">
        <f aca="false" t="array" ref="BO42:BO42">IF(BO$4&lt;$D42,0,IF(BO$4&gt;$F$21,0,IF(BO$4=$F$21,$F42-SUM($Z42:BN42),MIN($F42*INDEX($AA$24:$DB$24,BO$4-$D42+1),$F42-SUM($Z42:BN42)))))</f>
        <v>0</v>
      </c>
      <c r="BP42" s="191" t="n">
        <f aca="false" t="array" ref="BP42:BP42">IF(BP$4&lt;$D42,0,IF(BP$4&gt;$F$21,0,IF(BP$4=$F$21,$F42-SUM($Z42:BO42),MIN($F42*INDEX($AA$24:$DB$24,BP$4-$D42+1),$F42-SUM($Z42:BO42)))))</f>
        <v>0</v>
      </c>
      <c r="BQ42" s="191" t="n">
        <f aca="false" t="array" ref="BQ42:BQ42">IF(BQ$4&lt;$D42,0,IF(BQ$4&gt;$F$21,0,IF(BQ$4=$F$21,$F42-SUM($Z42:BP42),MIN($F42*INDEX($AA$24:$DB$24,BQ$4-$D42+1),$F42-SUM($Z42:BP42)))))</f>
        <v>0</v>
      </c>
      <c r="BR42" s="191" t="n">
        <f aca="false" t="array" ref="BR42:BR42">IF(BR$4&lt;$D42,0,IF(BR$4&gt;$F$21,0,IF(BR$4=$F$21,$F42-SUM($Z42:BQ42),MIN($F42*INDEX($AA$24:$DB$24,BR$4-$D42+1),$F42-SUM($Z42:BQ42)))))</f>
        <v>0</v>
      </c>
      <c r="BS42" s="191" t="n">
        <f aca="false" t="array" ref="BS42:BS42">IF(BS$4&lt;$D42,0,IF(BS$4&gt;$F$21,0,IF(BS$4=$F$21,$F42-SUM($Z42:BR42),MIN($F42*INDEX($AA$24:$DB$24,BS$4-$D42+1),$F42-SUM($Z42:BR42)))))</f>
        <v>0</v>
      </c>
      <c r="BT42" s="191" t="n">
        <f aca="false" t="array" ref="BT42:BT42">IF(BT$4&lt;$D42,0,IF(BT$4&gt;$F$21,0,IF(BT$4=$F$21,$F42-SUM($Z42:BS42),MIN($F42*INDEX($AA$24:$DB$24,BT$4-$D42+1),$F42-SUM($Z42:BS42)))))</f>
        <v>0</v>
      </c>
      <c r="BU42" s="191" t="n">
        <f aca="false" t="array" ref="BU42:BU42">IF(BU$4&lt;$D42,0,IF(BU$4&gt;$F$21,0,IF(BU$4=$F$21,$F42-SUM($Z42:BT42),MIN($F42*INDEX($AA$24:$DB$24,BU$4-$D42+1),$F42-SUM($Z42:BT42)))))</f>
        <v>0</v>
      </c>
      <c r="BV42" s="191" t="n">
        <f aca="false" t="array" ref="BV42:BV42">IF(BV$4&lt;$D42,0,IF(BV$4&gt;$F$21,0,IF(BV$4=$F$21,$F42-SUM($Z42:BU42),MIN($F42*INDEX($AA$24:$DB$24,BV$4-$D42+1),$F42-SUM($Z42:BU42)))))</f>
        <v>0</v>
      </c>
      <c r="BW42" s="191" t="n">
        <f aca="false" t="array" ref="BW42:BW42">IF(BW$4&lt;$D42,0,IF(BW$4&gt;$F$21,0,IF(BW$4=$F$21,$F42-SUM($Z42:BV42),MIN($F42*INDEX($AA$24:$DB$24,BW$4-$D42+1),$F42-SUM($Z42:BV42)))))</f>
        <v>0</v>
      </c>
      <c r="BX42" s="191" t="n">
        <f aca="false" t="array" ref="BX42:BX42">IF(BX$4&lt;$D42,0,IF(BX$4&gt;$F$21,0,IF(BX$4=$F$21,$F42-SUM($Z42:BW42),MIN($F42*INDEX($AA$24:$DB$24,BX$4-$D42+1),$F42-SUM($Z42:BW42)))))</f>
        <v>0</v>
      </c>
      <c r="BY42" s="191" t="n">
        <f aca="false" t="array" ref="BY42:BY42">IF(BY$4&lt;$D42,0,IF(BY$4&gt;$F$21,0,IF(BY$4=$F$21,$F42-SUM($Z42:BX42),MIN($F42*INDEX($AA$24:$DB$24,BY$4-$D42+1),$F42-SUM($Z42:BX42)))))</f>
        <v>0</v>
      </c>
      <c r="BZ42" s="191" t="n">
        <f aca="false" t="array" ref="BZ42:BZ42">IF(BZ$4&lt;$D42,0,IF(BZ$4&gt;$F$21,0,IF(BZ$4=$F$21,$F42-SUM($Z42:BY42),MIN($F42*INDEX($AA$24:$DB$24,BZ$4-$D42+1),$F42-SUM($Z42:BY42)))))</f>
        <v>0</v>
      </c>
      <c r="CA42" s="191" t="n">
        <f aca="false" t="array" ref="CA42:CA42">IF(CA$4&lt;$D42,0,IF(CA$4&gt;$F$21,0,IF(CA$4=$F$21,$F42-SUM($Z42:BZ42),MIN($F42*INDEX($AA$24:$DB$24,CA$4-$D42+1),$F42-SUM($Z42:BZ42)))))</f>
        <v>0</v>
      </c>
      <c r="CB42" s="191" t="n">
        <f aca="false" t="array" ref="CB42:CB42">IF(CB$4&lt;$D42,0,IF(CB$4&gt;$F$21,0,IF(CB$4=$F$21,$F42-SUM($Z42:CA42),MIN($F42*INDEX($AA$24:$DB$24,CB$4-$D42+1),$F42-SUM($Z42:CA42)))))</f>
        <v>0</v>
      </c>
      <c r="CC42" s="191" t="n">
        <f aca="false" t="array" ref="CC42:CC42">IF(CC$4&lt;$D42,0,IF(CC$4&gt;$F$21,0,IF(CC$4=$F$21,$F42-SUM($Z42:CB42),MIN($F42*INDEX($AA$24:$DB$24,CC$4-$D42+1),$F42-SUM($Z42:CB42)))))</f>
        <v>0</v>
      </c>
      <c r="CD42" s="191" t="n">
        <f aca="false" t="array" ref="CD42:CD42">IF(CD$4&lt;$D42,0,IF(CD$4&gt;$F$21,0,IF(CD$4=$F$21,$F42-SUM($Z42:CC42),MIN($F42*INDEX($AA$24:$DB$24,CD$4-$D42+1),$F42-SUM($Z42:CC42)))))</f>
        <v>0</v>
      </c>
      <c r="CE42" s="191" t="n">
        <f aca="false" t="array" ref="CE42:CE42">IF(CE$4&lt;$D42,0,IF(CE$4&gt;$F$21,0,IF(CE$4=$F$21,$F42-SUM($Z42:CD42),MIN($F42*INDEX($AA$24:$DB$24,CE$4-$D42+1),$F42-SUM($Z42:CD42)))))</f>
        <v>0</v>
      </c>
      <c r="CF42" s="191" t="n">
        <f aca="false" t="array" ref="CF42:CF42">IF(CF$4&lt;$D42,0,IF(CF$4&gt;$F$21,0,IF(CF$4=$F$21,$F42-SUM($Z42:CE42),MIN($F42*INDEX($AA$24:$DB$24,CF$4-$D42+1),$F42-SUM($Z42:CE42)))))</f>
        <v>0</v>
      </c>
      <c r="CG42" s="191" t="n">
        <f aca="false" t="array" ref="CG42:CG42">IF(CG$4&lt;$D42,0,IF(CG$4&gt;$F$21,0,IF(CG$4=$F$21,$F42-SUM($Z42:CF42),MIN($F42*INDEX($AA$24:$DB$24,CG$4-$D42+1),$F42-SUM($Z42:CF42)))))</f>
        <v>0</v>
      </c>
      <c r="CH42" s="191" t="n">
        <f aca="false" t="array" ref="CH42:CH42">IF(CH$4&lt;$D42,0,IF(CH$4&gt;$F$21,0,IF(CH$4=$F$21,$F42-SUM($Z42:CG42),MIN($F42*INDEX($AA$24:$DB$24,CH$4-$D42+1),$F42-SUM($Z42:CG42)))))</f>
        <v>0</v>
      </c>
      <c r="CI42" s="191" t="n">
        <f aca="false" t="array" ref="CI42:CI42">IF(CI$4&lt;$D42,0,IF(CI$4&gt;$F$21,0,IF(CI$4=$F$21,$F42-SUM($Z42:CH42),MIN($F42*INDEX($AA$24:$DB$24,CI$4-$D42+1),$F42-SUM($Z42:CH42)))))</f>
        <v>0</v>
      </c>
      <c r="CJ42" s="191" t="n">
        <f aca="false" t="array" ref="CJ42:CJ42">IF(CJ$4&lt;$D42,0,IF(CJ$4&gt;$F$21,0,IF(CJ$4=$F$21,$F42-SUM($Z42:CI42),MIN($F42*INDEX($AA$24:$DB$24,CJ$4-$D42+1),$F42-SUM($Z42:CI42)))))</f>
        <v>0</v>
      </c>
      <c r="CK42" s="191" t="n">
        <f aca="false" t="array" ref="CK42:CK42">IF(CK$4&lt;$D42,0,IF(CK$4&gt;$F$21,0,IF(CK$4=$F$21,$F42-SUM($Z42:CJ42),MIN($F42*INDEX($AA$24:$DB$24,CK$4-$D42+1),$F42-SUM($Z42:CJ42)))))</f>
        <v>0</v>
      </c>
      <c r="CL42" s="191" t="n">
        <f aca="false" t="array" ref="CL42:CL42">IF(CL$4&lt;$D42,0,IF(CL$4&gt;$F$21,0,IF(CL$4=$F$21,$F42-SUM($Z42:CK42),MIN($F42*INDEX($AA$24:$DB$24,CL$4-$D42+1),$F42-SUM($Z42:CK42)))))</f>
        <v>0</v>
      </c>
      <c r="CM42" s="191" t="n">
        <f aca="false" t="array" ref="CM42:CM42">IF(CM$4&lt;$D42,0,IF(CM$4&gt;$F$21,0,IF(CM$4=$F$21,$F42-SUM($Z42:CL42),MIN($F42*INDEX($AA$24:$DB$24,CM$4-$D42+1),$F42-SUM($Z42:CL42)))))</f>
        <v>0</v>
      </c>
      <c r="CN42" s="191" t="n">
        <f aca="false" t="array" ref="CN42:CN42">IF(CN$4&lt;$D42,0,IF(CN$4&gt;$F$21,0,IF(CN$4=$F$21,$F42-SUM($Z42:CM42),MIN($F42*INDEX($AA$24:$DB$24,CN$4-$D42+1),$F42-SUM($Z42:CM42)))))</f>
        <v>0</v>
      </c>
      <c r="CO42" s="191" t="n">
        <f aca="false" t="array" ref="CO42:CO42">IF(CO$4&lt;$D42,0,IF(CO$4&gt;$F$21,0,IF(CO$4=$F$21,$F42-SUM($Z42:CN42),MIN($F42*INDEX($AA$24:$DB$24,CO$4-$D42+1),$F42-SUM($Z42:CN42)))))</f>
        <v>0</v>
      </c>
      <c r="CP42" s="191" t="n">
        <f aca="false" t="array" ref="CP42:CP42">IF(CP$4&lt;$D42,0,IF(CP$4&gt;$F$21,0,IF(CP$4=$F$21,$F42-SUM($Z42:CO42),MIN($F42*INDEX($AA$24:$DB$24,CP$4-$D42+1),$F42-SUM($Z42:CO42)))))</f>
        <v>0</v>
      </c>
      <c r="CQ42" s="191" t="n">
        <f aca="false" t="array" ref="CQ42:CQ42">IF(CQ$4&lt;$D42,0,IF(CQ$4&gt;$F$21,0,IF(CQ$4=$F$21,$F42-SUM($Z42:CP42),MIN($F42*INDEX($AA$24:$DB$24,CQ$4-$D42+1),$F42-SUM($Z42:CP42)))))</f>
        <v>0</v>
      </c>
      <c r="CR42" s="191" t="n">
        <f aca="false" t="array" ref="CR42:CR42">IF(CR$4&lt;$D42,0,IF(CR$4&gt;$F$21,0,IF(CR$4=$F$21,$F42-SUM($Z42:CQ42),MIN($F42*INDEX($AA$24:$DB$24,CR$4-$D42+1),$F42-SUM($Z42:CQ42)))))</f>
        <v>0</v>
      </c>
      <c r="CS42" s="191" t="n">
        <f aca="false" t="array" ref="CS42:CS42">IF(CS$4&lt;$D42,0,IF(CS$4&gt;$F$21,0,IF(CS$4=$F$21,$F42-SUM($Z42:CR42),MIN($F42*INDEX($AA$24:$DB$24,CS$4-$D42+1),$F42-SUM($Z42:CR42)))))</f>
        <v>0</v>
      </c>
      <c r="CT42" s="191" t="n">
        <f aca="false" t="array" ref="CT42:CT42">IF(CT$4&lt;$D42,0,IF(CT$4&gt;$F$21,0,IF(CT$4=$F$21,$F42-SUM($Z42:CS42),MIN($F42*INDEX($AA$24:$DB$24,CT$4-$D42+1),$F42-SUM($Z42:CS42)))))</f>
        <v>0</v>
      </c>
      <c r="CU42" s="191" t="n">
        <f aca="false" t="array" ref="CU42:CU42">IF(CU$4&lt;$D42,0,IF(CU$4&gt;$F$21,0,IF(CU$4=$F$21,$F42-SUM($Z42:CT42),MIN($F42*INDEX($AA$24:$DB$24,CU$4-$D42+1),$F42-SUM($Z42:CT42)))))</f>
        <v>0</v>
      </c>
      <c r="CV42" s="191" t="n">
        <f aca="false" t="array" ref="CV42:CV42">IF(CV$4&lt;$D42,0,IF(CV$4&gt;$F$21,0,IF(CV$4=$F$21,$F42-SUM($Z42:CU42),MIN($F42*INDEX($AA$24:$DB$24,CV$4-$D42+1),$F42-SUM($Z42:CU42)))))</f>
        <v>0</v>
      </c>
      <c r="CW42" s="191" t="n">
        <f aca="false" t="array" ref="CW42:CW42">IF(CW$4&lt;$D42,0,IF(CW$4&gt;$F$21,0,IF(CW$4=$F$21,$F42-SUM($Z42:CV42),MIN($F42*INDEX($AA$24:$DB$24,CW$4-$D42+1),$F42-SUM($Z42:CV42)))))</f>
        <v>0</v>
      </c>
      <c r="CX42" s="191" t="n">
        <f aca="false" t="array" ref="CX42:CX42">IF(CX$4&lt;$D42,0,IF(CX$4&gt;$F$21,0,IF(CX$4=$F$21,$F42-SUM($Z42:CW42),MIN($F42*INDEX($AA$24:$DB$24,CX$4-$D42+1),$F42-SUM($Z42:CW42)))))</f>
        <v>0</v>
      </c>
      <c r="CY42" s="191" t="n">
        <f aca="false" t="array" ref="CY42:CY42">IF(CY$4&lt;$D42,0,IF(CY$4&gt;$F$21,0,IF(CY$4=$F$21,$F42-SUM($Z42:CX42),MIN($F42*INDEX($AA$24:$DB$24,CY$4-$D42+1),$F42-SUM($Z42:CX42)))))</f>
        <v>0</v>
      </c>
      <c r="CZ42" s="191" t="n">
        <f aca="false" t="array" ref="CZ42:CZ42">IF(CZ$4&lt;$D42,0,IF(CZ$4&gt;$F$21,0,IF(CZ$4=$F$21,$F42-SUM($Z42:CY42),MIN($F42*INDEX($AA$24:$DB$24,CZ$4-$D42+1),$F42-SUM($Z42:CY42)))))</f>
        <v>0</v>
      </c>
      <c r="DA42" s="191" t="n">
        <f aca="false" t="array" ref="DA42:DA42">IF(DA$4&lt;$D42,0,IF(DA$4&gt;$F$21,0,IF(DA$4=$F$21,$F42-SUM($Z42:CZ42),MIN($F42*INDEX($AA$24:$DB$24,DA$4-$D42+1),$F42-SUM($Z42:CZ42)))))</f>
        <v>0</v>
      </c>
      <c r="DB42" s="191" t="n">
        <f aca="false" t="array" ref="DB42:DB42">IF(DB$4&lt;$D42,0,IF(DB$4&gt;$F$21,0,IF(DB$4=$F$21,$F42-SUM($Z42:DA42),MIN($F42*INDEX($AA$24:$DB$24,DB$4-$D42+1),$F42-SUM($Z42:DA42)))))</f>
        <v>0</v>
      </c>
    </row>
    <row r="43" customFormat="false" ht="14.25" hidden="false" customHeight="false" outlineLevel="3" collapsed="false">
      <c r="D43" s="3" t="n">
        <v>18</v>
      </c>
      <c r="E43" s="3" t="str">
        <v>Total Capex Year 18</v>
      </c>
      <c r="F43" s="187" t="n">
        <v>59.7</v>
      </c>
      <c r="G43" s="187" t="n">
        <f aca="false">SUM(AA43:DB43)-F43</f>
        <v>0</v>
      </c>
      <c r="AA43" s="191" t="n">
        <f aca="false" t="array" ref="AA43:AA43">IF(AA$4&lt;$D43,0,IF(AA$4&gt;$F$21,0,IF(AA$4=$F$21,$F43-SUM($Z43:Z43),MIN($F43*INDEX($AA$24:$DB$24,AA$4-$D43+1),$F43-SUM($Z43:Z43)))))</f>
        <v>0</v>
      </c>
      <c r="AB43" s="191" t="n">
        <f aca="false" t="array" ref="AB43:AB43">IF(AB$4&lt;$D43,0,IF(AB$4&gt;$F$21,0,IF(AB$4=$F$21,$F43-SUM($Z43:AA43),MIN($F43*INDEX($AA$24:$DB$24,AB$4-$D43+1),$F43-SUM($Z43:AA43)))))</f>
        <v>0</v>
      </c>
      <c r="AC43" s="191" t="n">
        <f aca="false" t="array" ref="AC43:AC43">IF(AC$4&lt;$D43,0,IF(AC$4&gt;$F$21,0,IF(AC$4=$F$21,$F43-SUM($Z43:AB43),MIN($F43*INDEX($AA$24:$DB$24,AC$4-$D43+1),$F43-SUM($Z43:AB43)))))</f>
        <v>0</v>
      </c>
      <c r="AD43" s="191" t="n">
        <f aca="false" t="array" ref="AD43:AD43">IF(AD$4&lt;$D43,0,IF(AD$4&gt;$F$21,0,IF(AD$4=$F$21,$F43-SUM($Z43:AC43),MIN($F43*INDEX($AA$24:$DB$24,AD$4-$D43+1),$F43-SUM($Z43:AC43)))))</f>
        <v>0</v>
      </c>
      <c r="AE43" s="191" t="n">
        <f aca="false" t="array" ref="AE43:AE43">IF(AE$4&lt;$D43,0,IF(AE$4&gt;$F$21,0,IF(AE$4=$F$21,$F43-SUM($Z43:AD43),MIN($F43*INDEX($AA$24:$DB$24,AE$4-$D43+1),$F43-SUM($Z43:AD43)))))</f>
        <v>0</v>
      </c>
      <c r="AF43" s="191" t="n">
        <f aca="false" t="array" ref="AF43:AF43">IF(AF$4&lt;$D43,0,IF(AF$4&gt;$F$21,0,IF(AF$4=$F$21,$F43-SUM($Z43:AE43),MIN($F43*INDEX($AA$24:$DB$24,AF$4-$D43+1),$F43-SUM($Z43:AE43)))))</f>
        <v>0</v>
      </c>
      <c r="AG43" s="191" t="n">
        <f aca="false" t="array" ref="AG43:AG43">IF(AG$4&lt;$D43,0,IF(AG$4&gt;$F$21,0,IF(AG$4=$F$21,$F43-SUM($Z43:AF43),MIN($F43*INDEX($AA$24:$DB$24,AG$4-$D43+1),$F43-SUM($Z43:AF43)))))</f>
        <v>0</v>
      </c>
      <c r="AH43" s="191" t="n">
        <f aca="false" t="array" ref="AH43:AH43">IF(AH$4&lt;$D43,0,IF(AH$4&gt;$F$21,0,IF(AH$4=$F$21,$F43-SUM($Z43:AG43),MIN($F43*INDEX($AA$24:$DB$24,AH$4-$D43+1),$F43-SUM($Z43:AG43)))))</f>
        <v>0</v>
      </c>
      <c r="AI43" s="191" t="n">
        <f aca="false" t="array" ref="AI43:AI43">IF(AI$4&lt;$D43,0,IF(AI$4&gt;$F$21,0,IF(AI$4=$F$21,$F43-SUM($Z43:AH43),MIN($F43*INDEX($AA$24:$DB$24,AI$4-$D43+1),$F43-SUM($Z43:AH43)))))</f>
        <v>0</v>
      </c>
      <c r="AJ43" s="191" t="n">
        <f aca="false" t="array" ref="AJ43:AJ43">IF(AJ$4&lt;$D43,0,IF(AJ$4&gt;$F$21,0,IF(AJ$4=$F$21,$F43-SUM($Z43:AI43),MIN($F43*INDEX($AA$24:$DB$24,AJ$4-$D43+1),$F43-SUM($Z43:AI43)))))</f>
        <v>0</v>
      </c>
      <c r="AK43" s="191" t="n">
        <f aca="false" t="array" ref="AK43:AK43">IF(AK$4&lt;$D43,0,IF(AK$4&gt;$F$21,0,IF(AK$4=$F$21,$F43-SUM($Z43:AJ43),MIN($F43*INDEX($AA$24:$DB$24,AK$4-$D43+1),$F43-SUM($Z43:AJ43)))))</f>
        <v>0</v>
      </c>
      <c r="AL43" s="191" t="n">
        <f aca="false" t="array" ref="AL43:AL43">IF(AL$4&lt;$D43,0,IF(AL$4&gt;$F$21,0,IF(AL$4=$F$21,$F43-SUM($Z43:AK43),MIN($F43*INDEX($AA$24:$DB$24,AL$4-$D43+1),$F43-SUM($Z43:AK43)))))</f>
        <v>0</v>
      </c>
      <c r="AM43" s="191" t="n">
        <f aca="false" t="array" ref="AM43:AM43">IF(AM$4&lt;$D43,0,IF(AM$4&gt;$F$21,0,IF(AM$4=$F$21,$F43-SUM($Z43:AL43),MIN($F43*INDEX($AA$24:$DB$24,AM$4-$D43+1),$F43-SUM($Z43:AL43)))))</f>
        <v>0</v>
      </c>
      <c r="AN43" s="191" t="n">
        <f aca="false" t="array" ref="AN43:AN43">IF(AN$4&lt;$D43,0,IF(AN$4&gt;$F$21,0,IF(AN$4=$F$21,$F43-SUM($Z43:AM43),MIN($F43*INDEX($AA$24:$DB$24,AN$4-$D43+1),$F43-SUM($Z43:AM43)))))</f>
        <v>0</v>
      </c>
      <c r="AO43" s="191" t="n">
        <f aca="false" t="array" ref="AO43:AO43">IF(AO$4&lt;$D43,0,IF(AO$4&gt;$F$21,0,IF(AO$4=$F$21,$F43-SUM($Z43:AN43),MIN($F43*INDEX($AA$24:$DB$24,AO$4-$D43+1),$F43-SUM($Z43:AN43)))))</f>
        <v>0</v>
      </c>
      <c r="AP43" s="191" t="n">
        <f aca="false" t="array" ref="AP43:AP43">IF(AP$4&lt;$D43,0,IF(AP$4&gt;$F$21,0,IF(AP$4=$F$21,$F43-SUM($Z43:AO43),MIN($F43*INDEX($AA$24:$DB$24,AP$4-$D43+1),$F43-SUM($Z43:AO43)))))</f>
        <v>0</v>
      </c>
      <c r="AQ43" s="191" t="n">
        <f aca="false" t="array" ref="AQ43:AQ43">IF(AQ$4&lt;$D43,0,IF(AQ$4&gt;$F$21,0,IF(AQ$4=$F$21,$F43-SUM($Z43:AP43),MIN($F43*INDEX($AA$24:$DB$24,AQ$4-$D43+1),$F43-SUM($Z43:AP43)))))</f>
        <v>0</v>
      </c>
      <c r="AR43" s="191" t="n">
        <f aca="false" t="array" ref="AR43:AR43">IF(AR$4&lt;$D43,0,IF(AR$4&gt;$F$21,0,IF(AR$4=$F$21,$F43-SUM($Z43:AQ43),MIN($F43*INDEX($AA$24:$DB$24,AR$4-$D43+1),$F43-SUM($Z43:AQ43)))))</f>
        <v>2.985</v>
      </c>
      <c r="AS43" s="191" t="n">
        <f aca="false" t="array" ref="AS43:AS43">IF(AS$4&lt;$D43,0,IF(AS$4&gt;$F$21,0,IF(AS$4=$F$21,$F43-SUM($Z43:AR43),MIN($F43*INDEX($AA$24:$DB$24,AS$4-$D43+1),$F43-SUM($Z43:AR43)))))</f>
        <v>5.6715</v>
      </c>
      <c r="AT43" s="191" t="n">
        <f aca="false" t="array" ref="AT43:AT43">IF(AT$4&lt;$D43,0,IF(AT$4&gt;$F$21,0,IF(AT$4=$F$21,$F43-SUM($Z43:AS43),MIN($F43*INDEX($AA$24:$DB$24,AT$4-$D43+1),$F43-SUM($Z43:AS43)))))</f>
        <v>5.1342</v>
      </c>
      <c r="AU43" s="191" t="n">
        <f aca="false" t="array" ref="AU43:AU43">IF(AU$4&lt;$D43,0,IF(AU$4&gt;$F$21,0,IF(AU$4=$F$21,$F43-SUM($Z43:AT43),MIN($F43*INDEX($AA$24:$DB$24,AU$4-$D43+1),$F43-SUM($Z43:AT43)))))</f>
        <v>4.5969</v>
      </c>
      <c r="AV43" s="191" t="n">
        <f aca="false" t="array" ref="AV43:AV43">IF(AV$4&lt;$D43,0,IF(AV$4&gt;$F$21,0,IF(AV$4=$F$21,$F43-SUM($Z43:AU43),MIN($F43*INDEX($AA$24:$DB$24,AV$4-$D43+1),$F43-SUM($Z43:AU43)))))</f>
        <v>4.1193</v>
      </c>
      <c r="AW43" s="191" t="n">
        <f aca="false" t="array" ref="AW43:AW43">IF(AW$4&lt;$D43,0,IF(AW$4&gt;$F$21,0,IF(AW$4=$F$21,$F43-SUM($Z43:AV43),MIN($F43*INDEX($AA$24:$DB$24,AW$4-$D43+1),$F43-SUM($Z43:AV43)))))</f>
        <v>3.7014</v>
      </c>
      <c r="AX43" s="191" t="n">
        <f aca="false" t="array" ref="AX43:AX43">IF(AX$4&lt;$D43,0,IF(AX$4&gt;$F$21,0,IF(AX$4=$F$21,$F43-SUM($Z43:AW43),MIN($F43*INDEX($AA$24:$DB$24,AX$4-$D43+1),$F43-SUM($Z43:AW43)))))</f>
        <v>3.5223</v>
      </c>
      <c r="AY43" s="191" t="n">
        <f aca="false" t="array" ref="AY43:AY43">IF(AY$4&lt;$D43,0,IF(AY$4&gt;$F$21,0,IF(AY$4=$F$21,$F43-SUM($Z43:AX43),MIN($F43*INDEX($AA$24:$DB$24,AY$4-$D43+1),$F43-SUM($Z43:AX43)))))</f>
        <v>3.5223</v>
      </c>
      <c r="AZ43" s="191" t="n">
        <f aca="false" t="array" ref="AZ43:AZ43">IF(AZ$4&lt;$D43,0,IF(AZ$4&gt;$F$21,0,IF(AZ$4=$F$21,$F43-SUM($Z43:AY43),MIN($F43*INDEX($AA$24:$DB$24,AZ$4-$D43+1),$F43-SUM($Z43:AY43)))))</f>
        <v>3.5223</v>
      </c>
      <c r="BA43" s="191" t="n">
        <f aca="false" t="array" ref="BA43:BA43">IF(BA$4&lt;$D43,0,IF(BA$4&gt;$F$21,0,IF(BA$4=$F$21,$F43-SUM($Z43:AZ43),MIN($F43*INDEX($AA$24:$DB$24,BA$4-$D43+1),$F43-SUM($Z43:AZ43)))))</f>
        <v>3.5223</v>
      </c>
      <c r="BB43" s="191" t="n">
        <f aca="false" t="array" ref="BB43:BB43">IF(BB$4&lt;$D43,0,IF(BB$4&gt;$F$21,0,IF(BB$4=$F$21,$F43-SUM($Z43:BA43),MIN($F43*INDEX($AA$24:$DB$24,BB$4-$D43+1),$F43-SUM($Z43:BA43)))))</f>
        <v>3.5223</v>
      </c>
      <c r="BC43" s="191" t="n">
        <f aca="false" t="array" ref="BC43:BC43">IF(BC$4&lt;$D43,0,IF(BC$4&gt;$F$21,0,IF(BC$4=$F$21,$F43-SUM($Z43:BB43),MIN($F43*INDEX($AA$24:$DB$24,BC$4-$D43+1),$F43-SUM($Z43:BB43)))))</f>
        <v>3.5223</v>
      </c>
      <c r="BD43" s="191" t="n">
        <f aca="false" t="array" ref="BD43:BD43">IF(BD$4&lt;$D43,0,IF(BD$4&gt;$F$21,0,IF(BD$4=$F$21,$F43-SUM($Z43:BC43),MIN($F43*INDEX($AA$24:$DB$24,BD$4-$D43+1),$F43-SUM($Z43:BC43)))))</f>
        <v>3.5223</v>
      </c>
      <c r="BE43" s="191" t="n">
        <f aca="false" t="array" ref="BE43:BE43">IF(BE$4&lt;$D43,0,IF(BE$4&gt;$F$21,0,IF(BE$4=$F$21,$F43-SUM($Z43:BD43),MIN($F43*INDEX($AA$24:$DB$24,BE$4-$D43+1),$F43-SUM($Z43:BD43)))))</f>
        <v>3.5223</v>
      </c>
      <c r="BF43" s="191" t="n">
        <f aca="false" t="array" ref="BF43:BF43">IF(BF$4&lt;$D43,0,IF(BF$4&gt;$F$21,0,IF(BF$4=$F$21,$F43-SUM($Z43:BE43),MIN($F43*INDEX($AA$24:$DB$24,BF$4-$D43+1),$F43-SUM($Z43:BE43)))))</f>
        <v>3.5223</v>
      </c>
      <c r="BG43" s="191" t="n">
        <f aca="false" t="array" ref="BG43:BG43">IF(BG$4&lt;$D43,0,IF(BG$4&gt;$F$21,0,IF(BG$4=$F$21,$F43-SUM($Z43:BF43),MIN($F43*INDEX($AA$24:$DB$24,BG$4-$D43+1),$F43-SUM($Z43:BF43)))))</f>
        <v>1.791</v>
      </c>
      <c r="BH43" s="191" t="n">
        <f aca="false" t="array" ref="BH43:BH43">IF(BH$4&lt;$D43,0,IF(BH$4&gt;$F$21,0,IF(BH$4=$F$21,$F43-SUM($Z43:BG43),MIN($F43*INDEX($AA$24:$DB$24,BH$4-$D43+1),$F43-SUM($Z43:BG43)))))</f>
        <v>0</v>
      </c>
      <c r="BI43" s="191" t="n">
        <f aca="false" t="array" ref="BI43:BI43">IF(BI$4&lt;$D43,0,IF(BI$4&gt;$F$21,0,IF(BI$4=$F$21,$F43-SUM($Z43:BH43),MIN($F43*INDEX($AA$24:$DB$24,BI$4-$D43+1),$F43-SUM($Z43:BH43)))))</f>
        <v>0</v>
      </c>
      <c r="BJ43" s="191" t="n">
        <f aca="false" t="array" ref="BJ43:BJ43">IF(BJ$4&lt;$D43,0,IF(BJ$4&gt;$F$21,0,IF(BJ$4=$F$21,$F43-SUM($Z43:BI43),MIN($F43*INDEX($AA$24:$DB$24,BJ$4-$D43+1),$F43-SUM($Z43:BI43)))))</f>
        <v>0</v>
      </c>
      <c r="BK43" s="191" t="n">
        <f aca="false" t="array" ref="BK43:BK43">IF(BK$4&lt;$D43,0,IF(BK$4&gt;$F$21,0,IF(BK$4=$F$21,$F43-SUM($Z43:BJ43),MIN($F43*INDEX($AA$24:$DB$24,BK$4-$D43+1),$F43-SUM($Z43:BJ43)))))</f>
        <v>0</v>
      </c>
      <c r="BL43" s="191" t="n">
        <f aca="false" t="array" ref="BL43:BL43">IF(BL$4&lt;$D43,0,IF(BL$4&gt;$F$21,0,IF(BL$4=$F$21,$F43-SUM($Z43:BK43),MIN($F43*INDEX($AA$24:$DB$24,BL$4-$D43+1),$F43-SUM($Z43:BK43)))))</f>
        <v>0</v>
      </c>
      <c r="BM43" s="191" t="n">
        <f aca="false" t="array" ref="BM43:BM43">IF(BM$4&lt;$D43,0,IF(BM$4&gt;$F$21,0,IF(BM$4=$F$21,$F43-SUM($Z43:BL43),MIN($F43*INDEX($AA$24:$DB$24,BM$4-$D43+1),$F43-SUM($Z43:BL43)))))</f>
        <v>0</v>
      </c>
      <c r="BN43" s="191" t="n">
        <f aca="false" t="array" ref="BN43:BN43">IF(BN$4&lt;$D43,0,IF(BN$4&gt;$F$21,0,IF(BN$4=$F$21,$F43-SUM($Z43:BM43),MIN($F43*INDEX($AA$24:$DB$24,BN$4-$D43+1),$F43-SUM($Z43:BM43)))))</f>
        <v>0</v>
      </c>
      <c r="BO43" s="191" t="n">
        <f aca="false" t="array" ref="BO43:BO43">IF(BO$4&lt;$D43,0,IF(BO$4&gt;$F$21,0,IF(BO$4=$F$21,$F43-SUM($Z43:BN43),MIN($F43*INDEX($AA$24:$DB$24,BO$4-$D43+1),$F43-SUM($Z43:BN43)))))</f>
        <v>0</v>
      </c>
      <c r="BP43" s="191" t="n">
        <f aca="false" t="array" ref="BP43:BP43">IF(BP$4&lt;$D43,0,IF(BP$4&gt;$F$21,0,IF(BP$4=$F$21,$F43-SUM($Z43:BO43),MIN($F43*INDEX($AA$24:$DB$24,BP$4-$D43+1),$F43-SUM($Z43:BO43)))))</f>
        <v>0</v>
      </c>
      <c r="BQ43" s="191" t="n">
        <f aca="false" t="array" ref="BQ43:BQ43">IF(BQ$4&lt;$D43,0,IF(BQ$4&gt;$F$21,0,IF(BQ$4=$F$21,$F43-SUM($Z43:BP43),MIN($F43*INDEX($AA$24:$DB$24,BQ$4-$D43+1),$F43-SUM($Z43:BP43)))))</f>
        <v>0</v>
      </c>
      <c r="BR43" s="191" t="n">
        <f aca="false" t="array" ref="BR43:BR43">IF(BR$4&lt;$D43,0,IF(BR$4&gt;$F$21,0,IF(BR$4=$F$21,$F43-SUM($Z43:BQ43),MIN($F43*INDEX($AA$24:$DB$24,BR$4-$D43+1),$F43-SUM($Z43:BQ43)))))</f>
        <v>0</v>
      </c>
      <c r="BS43" s="191" t="n">
        <f aca="false" t="array" ref="BS43:BS43">IF(BS$4&lt;$D43,0,IF(BS$4&gt;$F$21,0,IF(BS$4=$F$21,$F43-SUM($Z43:BR43),MIN($F43*INDEX($AA$24:$DB$24,BS$4-$D43+1),$F43-SUM($Z43:BR43)))))</f>
        <v>0</v>
      </c>
      <c r="BT43" s="191" t="n">
        <f aca="false" t="array" ref="BT43:BT43">IF(BT$4&lt;$D43,0,IF(BT$4&gt;$F$21,0,IF(BT$4=$F$21,$F43-SUM($Z43:BS43),MIN($F43*INDEX($AA$24:$DB$24,BT$4-$D43+1),$F43-SUM($Z43:BS43)))))</f>
        <v>0</v>
      </c>
      <c r="BU43" s="191" t="n">
        <f aca="false" t="array" ref="BU43:BU43">IF(BU$4&lt;$D43,0,IF(BU$4&gt;$F$21,0,IF(BU$4=$F$21,$F43-SUM($Z43:BT43),MIN($F43*INDEX($AA$24:$DB$24,BU$4-$D43+1),$F43-SUM($Z43:BT43)))))</f>
        <v>0</v>
      </c>
      <c r="BV43" s="191" t="n">
        <f aca="false" t="array" ref="BV43:BV43">IF(BV$4&lt;$D43,0,IF(BV$4&gt;$F$21,0,IF(BV$4=$F$21,$F43-SUM($Z43:BU43),MIN($F43*INDEX($AA$24:$DB$24,BV$4-$D43+1),$F43-SUM($Z43:BU43)))))</f>
        <v>0</v>
      </c>
      <c r="BW43" s="191" t="n">
        <f aca="false" t="array" ref="BW43:BW43">IF(BW$4&lt;$D43,0,IF(BW$4&gt;$F$21,0,IF(BW$4=$F$21,$F43-SUM($Z43:BV43),MIN($F43*INDEX($AA$24:$DB$24,BW$4-$D43+1),$F43-SUM($Z43:BV43)))))</f>
        <v>0</v>
      </c>
      <c r="BX43" s="191" t="n">
        <f aca="false" t="array" ref="BX43:BX43">IF(BX$4&lt;$D43,0,IF(BX$4&gt;$F$21,0,IF(BX$4=$F$21,$F43-SUM($Z43:BW43),MIN($F43*INDEX($AA$24:$DB$24,BX$4-$D43+1),$F43-SUM($Z43:BW43)))))</f>
        <v>0</v>
      </c>
      <c r="BY43" s="191" t="n">
        <f aca="false" t="array" ref="BY43:BY43">IF(BY$4&lt;$D43,0,IF(BY$4&gt;$F$21,0,IF(BY$4=$F$21,$F43-SUM($Z43:BX43),MIN($F43*INDEX($AA$24:$DB$24,BY$4-$D43+1),$F43-SUM($Z43:BX43)))))</f>
        <v>0</v>
      </c>
      <c r="BZ43" s="191" t="n">
        <f aca="false" t="array" ref="BZ43:BZ43">IF(BZ$4&lt;$D43,0,IF(BZ$4&gt;$F$21,0,IF(BZ$4=$F$21,$F43-SUM($Z43:BY43),MIN($F43*INDEX($AA$24:$DB$24,BZ$4-$D43+1),$F43-SUM($Z43:BY43)))))</f>
        <v>0</v>
      </c>
      <c r="CA43" s="191" t="n">
        <f aca="false" t="array" ref="CA43:CA43">IF(CA$4&lt;$D43,0,IF(CA$4&gt;$F$21,0,IF(CA$4=$F$21,$F43-SUM($Z43:BZ43),MIN($F43*INDEX($AA$24:$DB$24,CA$4-$D43+1),$F43-SUM($Z43:BZ43)))))</f>
        <v>0</v>
      </c>
      <c r="CB43" s="191" t="n">
        <f aca="false" t="array" ref="CB43:CB43">IF(CB$4&lt;$D43,0,IF(CB$4&gt;$F$21,0,IF(CB$4=$F$21,$F43-SUM($Z43:CA43),MIN($F43*INDEX($AA$24:$DB$24,CB$4-$D43+1),$F43-SUM($Z43:CA43)))))</f>
        <v>0</v>
      </c>
      <c r="CC43" s="191" t="n">
        <f aca="false" t="array" ref="CC43:CC43">IF(CC$4&lt;$D43,0,IF(CC$4&gt;$F$21,0,IF(CC$4=$F$21,$F43-SUM($Z43:CB43),MIN($F43*INDEX($AA$24:$DB$24,CC$4-$D43+1),$F43-SUM($Z43:CB43)))))</f>
        <v>0</v>
      </c>
      <c r="CD43" s="191" t="n">
        <f aca="false" t="array" ref="CD43:CD43">IF(CD$4&lt;$D43,0,IF(CD$4&gt;$F$21,0,IF(CD$4=$F$21,$F43-SUM($Z43:CC43),MIN($F43*INDEX($AA$24:$DB$24,CD$4-$D43+1),$F43-SUM($Z43:CC43)))))</f>
        <v>0</v>
      </c>
      <c r="CE43" s="191" t="n">
        <f aca="false" t="array" ref="CE43:CE43">IF(CE$4&lt;$D43,0,IF(CE$4&gt;$F$21,0,IF(CE$4=$F$21,$F43-SUM($Z43:CD43),MIN($F43*INDEX($AA$24:$DB$24,CE$4-$D43+1),$F43-SUM($Z43:CD43)))))</f>
        <v>0</v>
      </c>
      <c r="CF43" s="191" t="n">
        <f aca="false" t="array" ref="CF43:CF43">IF(CF$4&lt;$D43,0,IF(CF$4&gt;$F$21,0,IF(CF$4=$F$21,$F43-SUM($Z43:CE43),MIN($F43*INDEX($AA$24:$DB$24,CF$4-$D43+1),$F43-SUM($Z43:CE43)))))</f>
        <v>0</v>
      </c>
      <c r="CG43" s="191" t="n">
        <f aca="false" t="array" ref="CG43:CG43">IF(CG$4&lt;$D43,0,IF(CG$4&gt;$F$21,0,IF(CG$4=$F$21,$F43-SUM($Z43:CF43),MIN($F43*INDEX($AA$24:$DB$24,CG$4-$D43+1),$F43-SUM($Z43:CF43)))))</f>
        <v>0</v>
      </c>
      <c r="CH43" s="191" t="n">
        <f aca="false" t="array" ref="CH43:CH43">IF(CH$4&lt;$D43,0,IF(CH$4&gt;$F$21,0,IF(CH$4=$F$21,$F43-SUM($Z43:CG43),MIN($F43*INDEX($AA$24:$DB$24,CH$4-$D43+1),$F43-SUM($Z43:CG43)))))</f>
        <v>0</v>
      </c>
      <c r="CI43" s="191" t="n">
        <f aca="false" t="array" ref="CI43:CI43">IF(CI$4&lt;$D43,0,IF(CI$4&gt;$F$21,0,IF(CI$4=$F$21,$F43-SUM($Z43:CH43),MIN($F43*INDEX($AA$24:$DB$24,CI$4-$D43+1),$F43-SUM($Z43:CH43)))))</f>
        <v>0</v>
      </c>
      <c r="CJ43" s="191" t="n">
        <f aca="false" t="array" ref="CJ43:CJ43">IF(CJ$4&lt;$D43,0,IF(CJ$4&gt;$F$21,0,IF(CJ$4=$F$21,$F43-SUM($Z43:CI43),MIN($F43*INDEX($AA$24:$DB$24,CJ$4-$D43+1),$F43-SUM($Z43:CI43)))))</f>
        <v>0</v>
      </c>
      <c r="CK43" s="191" t="n">
        <f aca="false" t="array" ref="CK43:CK43">IF(CK$4&lt;$D43,0,IF(CK$4&gt;$F$21,0,IF(CK$4=$F$21,$F43-SUM($Z43:CJ43),MIN($F43*INDEX($AA$24:$DB$24,CK$4-$D43+1),$F43-SUM($Z43:CJ43)))))</f>
        <v>0</v>
      </c>
      <c r="CL43" s="191" t="n">
        <f aca="false" t="array" ref="CL43:CL43">IF(CL$4&lt;$D43,0,IF(CL$4&gt;$F$21,0,IF(CL$4=$F$21,$F43-SUM($Z43:CK43),MIN($F43*INDEX($AA$24:$DB$24,CL$4-$D43+1),$F43-SUM($Z43:CK43)))))</f>
        <v>0</v>
      </c>
      <c r="CM43" s="191" t="n">
        <f aca="false" t="array" ref="CM43:CM43">IF(CM$4&lt;$D43,0,IF(CM$4&gt;$F$21,0,IF(CM$4=$F$21,$F43-SUM($Z43:CL43),MIN($F43*INDEX($AA$24:$DB$24,CM$4-$D43+1),$F43-SUM($Z43:CL43)))))</f>
        <v>0</v>
      </c>
      <c r="CN43" s="191" t="n">
        <f aca="false" t="array" ref="CN43:CN43">IF(CN$4&lt;$D43,0,IF(CN$4&gt;$F$21,0,IF(CN$4=$F$21,$F43-SUM($Z43:CM43),MIN($F43*INDEX($AA$24:$DB$24,CN$4-$D43+1),$F43-SUM($Z43:CM43)))))</f>
        <v>0</v>
      </c>
      <c r="CO43" s="191" t="n">
        <f aca="false" t="array" ref="CO43:CO43">IF(CO$4&lt;$D43,0,IF(CO$4&gt;$F$21,0,IF(CO$4=$F$21,$F43-SUM($Z43:CN43),MIN($F43*INDEX($AA$24:$DB$24,CO$4-$D43+1),$F43-SUM($Z43:CN43)))))</f>
        <v>0</v>
      </c>
      <c r="CP43" s="191" t="n">
        <f aca="false" t="array" ref="CP43:CP43">IF(CP$4&lt;$D43,0,IF(CP$4&gt;$F$21,0,IF(CP$4=$F$21,$F43-SUM($Z43:CO43),MIN($F43*INDEX($AA$24:$DB$24,CP$4-$D43+1),$F43-SUM($Z43:CO43)))))</f>
        <v>0</v>
      </c>
      <c r="CQ43" s="191" t="n">
        <f aca="false" t="array" ref="CQ43:CQ43">IF(CQ$4&lt;$D43,0,IF(CQ$4&gt;$F$21,0,IF(CQ$4=$F$21,$F43-SUM($Z43:CP43),MIN($F43*INDEX($AA$24:$DB$24,CQ$4-$D43+1),$F43-SUM($Z43:CP43)))))</f>
        <v>0</v>
      </c>
      <c r="CR43" s="191" t="n">
        <f aca="false" t="array" ref="CR43:CR43">IF(CR$4&lt;$D43,0,IF(CR$4&gt;$F$21,0,IF(CR$4=$F$21,$F43-SUM($Z43:CQ43),MIN($F43*INDEX($AA$24:$DB$24,CR$4-$D43+1),$F43-SUM($Z43:CQ43)))))</f>
        <v>0</v>
      </c>
      <c r="CS43" s="191" t="n">
        <f aca="false" t="array" ref="CS43:CS43">IF(CS$4&lt;$D43,0,IF(CS$4&gt;$F$21,0,IF(CS$4=$F$21,$F43-SUM($Z43:CR43),MIN($F43*INDEX($AA$24:$DB$24,CS$4-$D43+1),$F43-SUM($Z43:CR43)))))</f>
        <v>0</v>
      </c>
      <c r="CT43" s="191" t="n">
        <f aca="false" t="array" ref="CT43:CT43">IF(CT$4&lt;$D43,0,IF(CT$4&gt;$F$21,0,IF(CT$4=$F$21,$F43-SUM($Z43:CS43),MIN($F43*INDEX($AA$24:$DB$24,CT$4-$D43+1),$F43-SUM($Z43:CS43)))))</f>
        <v>0</v>
      </c>
      <c r="CU43" s="191" t="n">
        <f aca="false" t="array" ref="CU43:CU43">IF(CU$4&lt;$D43,0,IF(CU$4&gt;$F$21,0,IF(CU$4=$F$21,$F43-SUM($Z43:CT43),MIN($F43*INDEX($AA$24:$DB$24,CU$4-$D43+1),$F43-SUM($Z43:CT43)))))</f>
        <v>0</v>
      </c>
      <c r="CV43" s="191" t="n">
        <f aca="false" t="array" ref="CV43:CV43">IF(CV$4&lt;$D43,0,IF(CV$4&gt;$F$21,0,IF(CV$4=$F$21,$F43-SUM($Z43:CU43),MIN($F43*INDEX($AA$24:$DB$24,CV$4-$D43+1),$F43-SUM($Z43:CU43)))))</f>
        <v>0</v>
      </c>
      <c r="CW43" s="191" t="n">
        <f aca="false" t="array" ref="CW43:CW43">IF(CW$4&lt;$D43,0,IF(CW$4&gt;$F$21,0,IF(CW$4=$F$21,$F43-SUM($Z43:CV43),MIN($F43*INDEX($AA$24:$DB$24,CW$4-$D43+1),$F43-SUM($Z43:CV43)))))</f>
        <v>0</v>
      </c>
      <c r="CX43" s="191" t="n">
        <f aca="false" t="array" ref="CX43:CX43">IF(CX$4&lt;$D43,0,IF(CX$4&gt;$F$21,0,IF(CX$4=$F$21,$F43-SUM($Z43:CW43),MIN($F43*INDEX($AA$24:$DB$24,CX$4-$D43+1),$F43-SUM($Z43:CW43)))))</f>
        <v>0</v>
      </c>
      <c r="CY43" s="191" t="n">
        <f aca="false" t="array" ref="CY43:CY43">IF(CY$4&lt;$D43,0,IF(CY$4&gt;$F$21,0,IF(CY$4=$F$21,$F43-SUM($Z43:CX43),MIN($F43*INDEX($AA$24:$DB$24,CY$4-$D43+1),$F43-SUM($Z43:CX43)))))</f>
        <v>0</v>
      </c>
      <c r="CZ43" s="191" t="n">
        <f aca="false" t="array" ref="CZ43:CZ43">IF(CZ$4&lt;$D43,0,IF(CZ$4&gt;$F$21,0,IF(CZ$4=$F$21,$F43-SUM($Z43:CY43),MIN($F43*INDEX($AA$24:$DB$24,CZ$4-$D43+1),$F43-SUM($Z43:CY43)))))</f>
        <v>0</v>
      </c>
      <c r="DA43" s="191" t="n">
        <f aca="false" t="array" ref="DA43:DA43">IF(DA$4&lt;$D43,0,IF(DA$4&gt;$F$21,0,IF(DA$4=$F$21,$F43-SUM($Z43:CZ43),MIN($F43*INDEX($AA$24:$DB$24,DA$4-$D43+1),$F43-SUM($Z43:CZ43)))))</f>
        <v>0</v>
      </c>
      <c r="DB43" s="191" t="n">
        <f aca="false" t="array" ref="DB43:DB43">IF(DB$4&lt;$D43,0,IF(DB$4&gt;$F$21,0,IF(DB$4=$F$21,$F43-SUM($Z43:DA43),MIN($F43*INDEX($AA$24:$DB$24,DB$4-$D43+1),$F43-SUM($Z43:DA43)))))</f>
        <v>0</v>
      </c>
    </row>
    <row r="44" customFormat="false" ht="14.25" hidden="false" customHeight="false" outlineLevel="3" collapsed="false">
      <c r="D44" s="3" t="n">
        <v>19</v>
      </c>
      <c r="E44" s="3" t="str">
        <v>Total Capex Year 19</v>
      </c>
      <c r="F44" s="187" t="n">
        <v>53</v>
      </c>
      <c r="G44" s="187" t="n">
        <f aca="false">SUM(AA44:DB44)-F44</f>
        <v>0</v>
      </c>
      <c r="AA44" s="191" t="n">
        <f aca="false" t="array" ref="AA44:AA44">IF(AA$4&lt;$D44,0,IF(AA$4&gt;$F$21,0,IF(AA$4=$F$21,$F44-SUM($Z44:Z44),MIN($F44*INDEX($AA$24:$DB$24,AA$4-$D44+1),$F44-SUM($Z44:Z44)))))</f>
        <v>0</v>
      </c>
      <c r="AB44" s="191" t="n">
        <f aca="false" t="array" ref="AB44:AB44">IF(AB$4&lt;$D44,0,IF(AB$4&gt;$F$21,0,IF(AB$4=$F$21,$F44-SUM($Z44:AA44),MIN($F44*INDEX($AA$24:$DB$24,AB$4-$D44+1),$F44-SUM($Z44:AA44)))))</f>
        <v>0</v>
      </c>
      <c r="AC44" s="191" t="n">
        <f aca="false" t="array" ref="AC44:AC44">IF(AC$4&lt;$D44,0,IF(AC$4&gt;$F$21,0,IF(AC$4=$F$21,$F44-SUM($Z44:AB44),MIN($F44*INDEX($AA$24:$DB$24,AC$4-$D44+1),$F44-SUM($Z44:AB44)))))</f>
        <v>0</v>
      </c>
      <c r="AD44" s="191" t="n">
        <f aca="false" t="array" ref="AD44:AD44">IF(AD$4&lt;$D44,0,IF(AD$4&gt;$F$21,0,IF(AD$4=$F$21,$F44-SUM($Z44:AC44),MIN($F44*INDEX($AA$24:$DB$24,AD$4-$D44+1),$F44-SUM($Z44:AC44)))))</f>
        <v>0</v>
      </c>
      <c r="AE44" s="191" t="n">
        <f aca="false" t="array" ref="AE44:AE44">IF(AE$4&lt;$D44,0,IF(AE$4&gt;$F$21,0,IF(AE$4=$F$21,$F44-SUM($Z44:AD44),MIN($F44*INDEX($AA$24:$DB$24,AE$4-$D44+1),$F44-SUM($Z44:AD44)))))</f>
        <v>0</v>
      </c>
      <c r="AF44" s="191" t="n">
        <f aca="false" t="array" ref="AF44:AF44">IF(AF$4&lt;$D44,0,IF(AF$4&gt;$F$21,0,IF(AF$4=$F$21,$F44-SUM($Z44:AE44),MIN($F44*INDEX($AA$24:$DB$24,AF$4-$D44+1),$F44-SUM($Z44:AE44)))))</f>
        <v>0</v>
      </c>
      <c r="AG44" s="191" t="n">
        <f aca="false" t="array" ref="AG44:AG44">IF(AG$4&lt;$D44,0,IF(AG$4&gt;$F$21,0,IF(AG$4=$F$21,$F44-SUM($Z44:AF44),MIN($F44*INDEX($AA$24:$DB$24,AG$4-$D44+1),$F44-SUM($Z44:AF44)))))</f>
        <v>0</v>
      </c>
      <c r="AH44" s="191" t="n">
        <f aca="false" t="array" ref="AH44:AH44">IF(AH$4&lt;$D44,0,IF(AH$4&gt;$F$21,0,IF(AH$4=$F$21,$F44-SUM($Z44:AG44),MIN($F44*INDEX($AA$24:$DB$24,AH$4-$D44+1),$F44-SUM($Z44:AG44)))))</f>
        <v>0</v>
      </c>
      <c r="AI44" s="191" t="n">
        <f aca="false" t="array" ref="AI44:AI44">IF(AI$4&lt;$D44,0,IF(AI$4&gt;$F$21,0,IF(AI$4=$F$21,$F44-SUM($Z44:AH44),MIN($F44*INDEX($AA$24:$DB$24,AI$4-$D44+1),$F44-SUM($Z44:AH44)))))</f>
        <v>0</v>
      </c>
      <c r="AJ44" s="191" t="n">
        <f aca="false" t="array" ref="AJ44:AJ44">IF(AJ$4&lt;$D44,0,IF(AJ$4&gt;$F$21,0,IF(AJ$4=$F$21,$F44-SUM($Z44:AI44),MIN($F44*INDEX($AA$24:$DB$24,AJ$4-$D44+1),$F44-SUM($Z44:AI44)))))</f>
        <v>0</v>
      </c>
      <c r="AK44" s="191" t="n">
        <f aca="false" t="array" ref="AK44:AK44">IF(AK$4&lt;$D44,0,IF(AK$4&gt;$F$21,0,IF(AK$4=$F$21,$F44-SUM($Z44:AJ44),MIN($F44*INDEX($AA$24:$DB$24,AK$4-$D44+1),$F44-SUM($Z44:AJ44)))))</f>
        <v>0</v>
      </c>
      <c r="AL44" s="191" t="n">
        <f aca="false" t="array" ref="AL44:AL44">IF(AL$4&lt;$D44,0,IF(AL$4&gt;$F$21,0,IF(AL$4=$F$21,$F44-SUM($Z44:AK44),MIN($F44*INDEX($AA$24:$DB$24,AL$4-$D44+1),$F44-SUM($Z44:AK44)))))</f>
        <v>0</v>
      </c>
      <c r="AM44" s="191" t="n">
        <f aca="false" t="array" ref="AM44:AM44">IF(AM$4&lt;$D44,0,IF(AM$4&gt;$F$21,0,IF(AM$4=$F$21,$F44-SUM($Z44:AL44),MIN($F44*INDEX($AA$24:$DB$24,AM$4-$D44+1),$F44-SUM($Z44:AL44)))))</f>
        <v>0</v>
      </c>
      <c r="AN44" s="191" t="n">
        <f aca="false" t="array" ref="AN44:AN44">IF(AN$4&lt;$D44,0,IF(AN$4&gt;$F$21,0,IF(AN$4=$F$21,$F44-SUM($Z44:AM44),MIN($F44*INDEX($AA$24:$DB$24,AN$4-$D44+1),$F44-SUM($Z44:AM44)))))</f>
        <v>0</v>
      </c>
      <c r="AO44" s="191" t="n">
        <f aca="false" t="array" ref="AO44:AO44">IF(AO$4&lt;$D44,0,IF(AO$4&gt;$F$21,0,IF(AO$4=$F$21,$F44-SUM($Z44:AN44),MIN($F44*INDEX($AA$24:$DB$24,AO$4-$D44+1),$F44-SUM($Z44:AN44)))))</f>
        <v>0</v>
      </c>
      <c r="AP44" s="191" t="n">
        <f aca="false" t="array" ref="AP44:AP44">IF(AP$4&lt;$D44,0,IF(AP$4&gt;$F$21,0,IF(AP$4=$F$21,$F44-SUM($Z44:AO44),MIN($F44*INDEX($AA$24:$DB$24,AP$4-$D44+1),$F44-SUM($Z44:AO44)))))</f>
        <v>0</v>
      </c>
      <c r="AQ44" s="191" t="n">
        <f aca="false" t="array" ref="AQ44:AQ44">IF(AQ$4&lt;$D44,0,IF(AQ$4&gt;$F$21,0,IF(AQ$4=$F$21,$F44-SUM($Z44:AP44),MIN($F44*INDEX($AA$24:$DB$24,AQ$4-$D44+1),$F44-SUM($Z44:AP44)))))</f>
        <v>0</v>
      </c>
      <c r="AR44" s="191" t="n">
        <f aca="false" t="array" ref="AR44:AR44">IF(AR$4&lt;$D44,0,IF(AR$4&gt;$F$21,0,IF(AR$4=$F$21,$F44-SUM($Z44:AQ44),MIN($F44*INDEX($AA$24:$DB$24,AR$4-$D44+1),$F44-SUM($Z44:AQ44)))))</f>
        <v>0</v>
      </c>
      <c r="AS44" s="191" t="n">
        <f aca="false" t="array" ref="AS44:AS44">IF(AS$4&lt;$D44,0,IF(AS$4&gt;$F$21,0,IF(AS$4=$F$21,$F44-SUM($Z44:AR44),MIN($F44*INDEX($AA$24:$DB$24,AS$4-$D44+1),$F44-SUM($Z44:AR44)))))</f>
        <v>2.65</v>
      </c>
      <c r="AT44" s="191" t="n">
        <f aca="false" t="array" ref="AT44:AT44">IF(AT$4&lt;$D44,0,IF(AT$4&gt;$F$21,0,IF(AT$4=$F$21,$F44-SUM($Z44:AS44),MIN($F44*INDEX($AA$24:$DB$24,AT$4-$D44+1),$F44-SUM($Z44:AS44)))))</f>
        <v>5.035</v>
      </c>
      <c r="AU44" s="191" t="n">
        <f aca="false" t="array" ref="AU44:AU44">IF(AU$4&lt;$D44,0,IF(AU$4&gt;$F$21,0,IF(AU$4=$F$21,$F44-SUM($Z44:AT44),MIN($F44*INDEX($AA$24:$DB$24,AU$4-$D44+1),$F44-SUM($Z44:AT44)))))</f>
        <v>4.558</v>
      </c>
      <c r="AV44" s="191" t="n">
        <f aca="false" t="array" ref="AV44:AV44">IF(AV$4&lt;$D44,0,IF(AV$4&gt;$F$21,0,IF(AV$4=$F$21,$F44-SUM($Z44:AU44),MIN($F44*INDEX($AA$24:$DB$24,AV$4-$D44+1),$F44-SUM($Z44:AU44)))))</f>
        <v>4.081</v>
      </c>
      <c r="AW44" s="191" t="n">
        <f aca="false" t="array" ref="AW44:AW44">IF(AW$4&lt;$D44,0,IF(AW$4&gt;$F$21,0,IF(AW$4=$F$21,$F44-SUM($Z44:AV44),MIN($F44*INDEX($AA$24:$DB$24,AW$4-$D44+1),$F44-SUM($Z44:AV44)))))</f>
        <v>3.657</v>
      </c>
      <c r="AX44" s="191" t="n">
        <f aca="false" t="array" ref="AX44:AX44">IF(AX$4&lt;$D44,0,IF(AX$4&gt;$F$21,0,IF(AX$4=$F$21,$F44-SUM($Z44:AW44),MIN($F44*INDEX($AA$24:$DB$24,AX$4-$D44+1),$F44-SUM($Z44:AW44)))))</f>
        <v>3.286</v>
      </c>
      <c r="AY44" s="191" t="n">
        <f aca="false" t="array" ref="AY44:AY44">IF(AY$4&lt;$D44,0,IF(AY$4&gt;$F$21,0,IF(AY$4=$F$21,$F44-SUM($Z44:AX44),MIN($F44*INDEX($AA$24:$DB$24,AY$4-$D44+1),$F44-SUM($Z44:AX44)))))</f>
        <v>3.127</v>
      </c>
      <c r="AZ44" s="191" t="n">
        <f aca="false" t="array" ref="AZ44:AZ44">IF(AZ$4&lt;$D44,0,IF(AZ$4&gt;$F$21,0,IF(AZ$4=$F$21,$F44-SUM($Z44:AY44),MIN($F44*INDEX($AA$24:$DB$24,AZ$4-$D44+1),$F44-SUM($Z44:AY44)))))</f>
        <v>3.127</v>
      </c>
      <c r="BA44" s="191" t="n">
        <f aca="false" t="array" ref="BA44:BA44">IF(BA$4&lt;$D44,0,IF(BA$4&gt;$F$21,0,IF(BA$4=$F$21,$F44-SUM($Z44:AZ44),MIN($F44*INDEX($AA$24:$DB$24,BA$4-$D44+1),$F44-SUM($Z44:AZ44)))))</f>
        <v>3.127</v>
      </c>
      <c r="BB44" s="191" t="n">
        <f aca="false" t="array" ref="BB44:BB44">IF(BB$4&lt;$D44,0,IF(BB$4&gt;$F$21,0,IF(BB$4=$F$21,$F44-SUM($Z44:BA44),MIN($F44*INDEX($AA$24:$DB$24,BB$4-$D44+1),$F44-SUM($Z44:BA44)))))</f>
        <v>3.127</v>
      </c>
      <c r="BC44" s="191" t="n">
        <f aca="false" t="array" ref="BC44:BC44">IF(BC$4&lt;$D44,0,IF(BC$4&gt;$F$21,0,IF(BC$4=$F$21,$F44-SUM($Z44:BB44),MIN($F44*INDEX($AA$24:$DB$24,BC$4-$D44+1),$F44-SUM($Z44:BB44)))))</f>
        <v>3.127</v>
      </c>
      <c r="BD44" s="191" t="n">
        <f aca="false" t="array" ref="BD44:BD44">IF(BD$4&lt;$D44,0,IF(BD$4&gt;$F$21,0,IF(BD$4=$F$21,$F44-SUM($Z44:BC44),MIN($F44*INDEX($AA$24:$DB$24,BD$4-$D44+1),$F44-SUM($Z44:BC44)))))</f>
        <v>3.127</v>
      </c>
      <c r="BE44" s="191" t="n">
        <f aca="false" t="array" ref="BE44:BE44">IF(BE$4&lt;$D44,0,IF(BE$4&gt;$F$21,0,IF(BE$4=$F$21,$F44-SUM($Z44:BD44),MIN($F44*INDEX($AA$24:$DB$24,BE$4-$D44+1),$F44-SUM($Z44:BD44)))))</f>
        <v>3.127</v>
      </c>
      <c r="BF44" s="191" t="n">
        <f aca="false" t="array" ref="BF44:BF44">IF(BF$4&lt;$D44,0,IF(BF$4&gt;$F$21,0,IF(BF$4=$F$21,$F44-SUM($Z44:BE44),MIN($F44*INDEX($AA$24:$DB$24,BF$4-$D44+1),$F44-SUM($Z44:BE44)))))</f>
        <v>3.127</v>
      </c>
      <c r="BG44" s="191" t="n">
        <f aca="false" t="array" ref="BG44:BG44">IF(BG$4&lt;$D44,0,IF(BG$4&gt;$F$21,0,IF(BG$4=$F$21,$F44-SUM($Z44:BF44),MIN($F44*INDEX($AA$24:$DB$24,BG$4-$D44+1),$F44-SUM($Z44:BF44)))))</f>
        <v>3.127</v>
      </c>
      <c r="BH44" s="191" t="n">
        <f aca="false" t="array" ref="BH44:BH44">IF(BH$4&lt;$D44,0,IF(BH$4&gt;$F$21,0,IF(BH$4=$F$21,$F44-SUM($Z44:BG44),MIN($F44*INDEX($AA$24:$DB$24,BH$4-$D44+1),$F44-SUM($Z44:BG44)))))</f>
        <v>1.59</v>
      </c>
      <c r="BI44" s="191" t="n">
        <f aca="false" t="array" ref="BI44:BI44">IF(BI$4&lt;$D44,0,IF(BI$4&gt;$F$21,0,IF(BI$4=$F$21,$F44-SUM($Z44:BH44),MIN($F44*INDEX($AA$24:$DB$24,BI$4-$D44+1),$F44-SUM($Z44:BH44)))))</f>
        <v>0</v>
      </c>
      <c r="BJ44" s="191" t="n">
        <f aca="false" t="array" ref="BJ44:BJ44">IF(BJ$4&lt;$D44,0,IF(BJ$4&gt;$F$21,0,IF(BJ$4=$F$21,$F44-SUM($Z44:BI44),MIN($F44*INDEX($AA$24:$DB$24,BJ$4-$D44+1),$F44-SUM($Z44:BI44)))))</f>
        <v>0</v>
      </c>
      <c r="BK44" s="191" t="n">
        <f aca="false" t="array" ref="BK44:BK44">IF(BK$4&lt;$D44,0,IF(BK$4&gt;$F$21,0,IF(BK$4=$F$21,$F44-SUM($Z44:BJ44),MIN($F44*INDEX($AA$24:$DB$24,BK$4-$D44+1),$F44-SUM($Z44:BJ44)))))</f>
        <v>0</v>
      </c>
      <c r="BL44" s="191" t="n">
        <f aca="false" t="array" ref="BL44:BL44">IF(BL$4&lt;$D44,0,IF(BL$4&gt;$F$21,0,IF(BL$4=$F$21,$F44-SUM($Z44:BK44),MIN($F44*INDEX($AA$24:$DB$24,BL$4-$D44+1),$F44-SUM($Z44:BK44)))))</f>
        <v>0</v>
      </c>
      <c r="BM44" s="191" t="n">
        <f aca="false" t="array" ref="BM44:BM44">IF(BM$4&lt;$D44,0,IF(BM$4&gt;$F$21,0,IF(BM$4=$F$21,$F44-SUM($Z44:BL44),MIN($F44*INDEX($AA$24:$DB$24,BM$4-$D44+1),$F44-SUM($Z44:BL44)))))</f>
        <v>0</v>
      </c>
      <c r="BN44" s="191" t="n">
        <f aca="false" t="array" ref="BN44:BN44">IF(BN$4&lt;$D44,0,IF(BN$4&gt;$F$21,0,IF(BN$4=$F$21,$F44-SUM($Z44:BM44),MIN($F44*INDEX($AA$24:$DB$24,BN$4-$D44+1),$F44-SUM($Z44:BM44)))))</f>
        <v>0</v>
      </c>
      <c r="BO44" s="191" t="n">
        <f aca="false" t="array" ref="BO44:BO44">IF(BO$4&lt;$D44,0,IF(BO$4&gt;$F$21,0,IF(BO$4=$F$21,$F44-SUM($Z44:BN44),MIN($F44*INDEX($AA$24:$DB$24,BO$4-$D44+1),$F44-SUM($Z44:BN44)))))</f>
        <v>0</v>
      </c>
      <c r="BP44" s="191" t="n">
        <f aca="false" t="array" ref="BP44:BP44">IF(BP$4&lt;$D44,0,IF(BP$4&gt;$F$21,0,IF(BP$4=$F$21,$F44-SUM($Z44:BO44),MIN($F44*INDEX($AA$24:$DB$24,BP$4-$D44+1),$F44-SUM($Z44:BO44)))))</f>
        <v>0</v>
      </c>
      <c r="BQ44" s="191" t="n">
        <f aca="false" t="array" ref="BQ44:BQ44">IF(BQ$4&lt;$D44,0,IF(BQ$4&gt;$F$21,0,IF(BQ$4=$F$21,$F44-SUM($Z44:BP44),MIN($F44*INDEX($AA$24:$DB$24,BQ$4-$D44+1),$F44-SUM($Z44:BP44)))))</f>
        <v>0</v>
      </c>
      <c r="BR44" s="191" t="n">
        <f aca="false" t="array" ref="BR44:BR44">IF(BR$4&lt;$D44,0,IF(BR$4&gt;$F$21,0,IF(BR$4=$F$21,$F44-SUM($Z44:BQ44),MIN($F44*INDEX($AA$24:$DB$24,BR$4-$D44+1),$F44-SUM($Z44:BQ44)))))</f>
        <v>0</v>
      </c>
      <c r="BS44" s="191" t="n">
        <f aca="false" t="array" ref="BS44:BS44">IF(BS$4&lt;$D44,0,IF(BS$4&gt;$F$21,0,IF(BS$4=$F$21,$F44-SUM($Z44:BR44),MIN($F44*INDEX($AA$24:$DB$24,BS$4-$D44+1),$F44-SUM($Z44:BR44)))))</f>
        <v>0</v>
      </c>
      <c r="BT44" s="191" t="n">
        <f aca="false" t="array" ref="BT44:BT44">IF(BT$4&lt;$D44,0,IF(BT$4&gt;$F$21,0,IF(BT$4=$F$21,$F44-SUM($Z44:BS44),MIN($F44*INDEX($AA$24:$DB$24,BT$4-$D44+1),$F44-SUM($Z44:BS44)))))</f>
        <v>0</v>
      </c>
      <c r="BU44" s="191" t="n">
        <f aca="false" t="array" ref="BU44:BU44">IF(BU$4&lt;$D44,0,IF(BU$4&gt;$F$21,0,IF(BU$4=$F$21,$F44-SUM($Z44:BT44),MIN($F44*INDEX($AA$24:$DB$24,BU$4-$D44+1),$F44-SUM($Z44:BT44)))))</f>
        <v>0</v>
      </c>
      <c r="BV44" s="191" t="n">
        <f aca="false" t="array" ref="BV44:BV44">IF(BV$4&lt;$D44,0,IF(BV$4&gt;$F$21,0,IF(BV$4=$F$21,$F44-SUM($Z44:BU44),MIN($F44*INDEX($AA$24:$DB$24,BV$4-$D44+1),$F44-SUM($Z44:BU44)))))</f>
        <v>0</v>
      </c>
      <c r="BW44" s="191" t="n">
        <f aca="false" t="array" ref="BW44:BW44">IF(BW$4&lt;$D44,0,IF(BW$4&gt;$F$21,0,IF(BW$4=$F$21,$F44-SUM($Z44:BV44),MIN($F44*INDEX($AA$24:$DB$24,BW$4-$D44+1),$F44-SUM($Z44:BV44)))))</f>
        <v>0</v>
      </c>
      <c r="BX44" s="191" t="n">
        <f aca="false" t="array" ref="BX44:BX44">IF(BX$4&lt;$D44,0,IF(BX$4&gt;$F$21,0,IF(BX$4=$F$21,$F44-SUM($Z44:BW44),MIN($F44*INDEX($AA$24:$DB$24,BX$4-$D44+1),$F44-SUM($Z44:BW44)))))</f>
        <v>0</v>
      </c>
      <c r="BY44" s="191" t="n">
        <f aca="false" t="array" ref="BY44:BY44">IF(BY$4&lt;$D44,0,IF(BY$4&gt;$F$21,0,IF(BY$4=$F$21,$F44-SUM($Z44:BX44),MIN($F44*INDEX($AA$24:$DB$24,BY$4-$D44+1),$F44-SUM($Z44:BX44)))))</f>
        <v>0</v>
      </c>
      <c r="BZ44" s="191" t="n">
        <f aca="false" t="array" ref="BZ44:BZ44">IF(BZ$4&lt;$D44,0,IF(BZ$4&gt;$F$21,0,IF(BZ$4=$F$21,$F44-SUM($Z44:BY44),MIN($F44*INDEX($AA$24:$DB$24,BZ$4-$D44+1),$F44-SUM($Z44:BY44)))))</f>
        <v>0</v>
      </c>
      <c r="CA44" s="191" t="n">
        <f aca="false" t="array" ref="CA44:CA44">IF(CA$4&lt;$D44,0,IF(CA$4&gt;$F$21,0,IF(CA$4=$F$21,$F44-SUM($Z44:BZ44),MIN($F44*INDEX($AA$24:$DB$24,CA$4-$D44+1),$F44-SUM($Z44:BZ44)))))</f>
        <v>0</v>
      </c>
      <c r="CB44" s="191" t="n">
        <f aca="false" t="array" ref="CB44:CB44">IF(CB$4&lt;$D44,0,IF(CB$4&gt;$F$21,0,IF(CB$4=$F$21,$F44-SUM($Z44:CA44),MIN($F44*INDEX($AA$24:$DB$24,CB$4-$D44+1),$F44-SUM($Z44:CA44)))))</f>
        <v>0</v>
      </c>
      <c r="CC44" s="191" t="n">
        <f aca="false" t="array" ref="CC44:CC44">IF(CC$4&lt;$D44,0,IF(CC$4&gt;$F$21,0,IF(CC$4=$F$21,$F44-SUM($Z44:CB44),MIN($F44*INDEX($AA$24:$DB$24,CC$4-$D44+1),$F44-SUM($Z44:CB44)))))</f>
        <v>0</v>
      </c>
      <c r="CD44" s="191" t="n">
        <f aca="false" t="array" ref="CD44:CD44">IF(CD$4&lt;$D44,0,IF(CD$4&gt;$F$21,0,IF(CD$4=$F$21,$F44-SUM($Z44:CC44),MIN($F44*INDEX($AA$24:$DB$24,CD$4-$D44+1),$F44-SUM($Z44:CC44)))))</f>
        <v>0</v>
      </c>
      <c r="CE44" s="191" t="n">
        <f aca="false" t="array" ref="CE44:CE44">IF(CE$4&lt;$D44,0,IF(CE$4&gt;$F$21,0,IF(CE$4=$F$21,$F44-SUM($Z44:CD44),MIN($F44*INDEX($AA$24:$DB$24,CE$4-$D44+1),$F44-SUM($Z44:CD44)))))</f>
        <v>0</v>
      </c>
      <c r="CF44" s="191" t="n">
        <f aca="false" t="array" ref="CF44:CF44">IF(CF$4&lt;$D44,0,IF(CF$4&gt;$F$21,0,IF(CF$4=$F$21,$F44-SUM($Z44:CE44),MIN($F44*INDEX($AA$24:$DB$24,CF$4-$D44+1),$F44-SUM($Z44:CE44)))))</f>
        <v>0</v>
      </c>
      <c r="CG44" s="191" t="n">
        <f aca="false" t="array" ref="CG44:CG44">IF(CG$4&lt;$D44,0,IF(CG$4&gt;$F$21,0,IF(CG$4=$F$21,$F44-SUM($Z44:CF44),MIN($F44*INDEX($AA$24:$DB$24,CG$4-$D44+1),$F44-SUM($Z44:CF44)))))</f>
        <v>0</v>
      </c>
      <c r="CH44" s="191" t="n">
        <f aca="false" t="array" ref="CH44:CH44">IF(CH$4&lt;$D44,0,IF(CH$4&gt;$F$21,0,IF(CH$4=$F$21,$F44-SUM($Z44:CG44),MIN($F44*INDEX($AA$24:$DB$24,CH$4-$D44+1),$F44-SUM($Z44:CG44)))))</f>
        <v>0</v>
      </c>
      <c r="CI44" s="191" t="n">
        <f aca="false" t="array" ref="CI44:CI44">IF(CI$4&lt;$D44,0,IF(CI$4&gt;$F$21,0,IF(CI$4=$F$21,$F44-SUM($Z44:CH44),MIN($F44*INDEX($AA$24:$DB$24,CI$4-$D44+1),$F44-SUM($Z44:CH44)))))</f>
        <v>0</v>
      </c>
      <c r="CJ44" s="191" t="n">
        <f aca="false" t="array" ref="CJ44:CJ44">IF(CJ$4&lt;$D44,0,IF(CJ$4&gt;$F$21,0,IF(CJ$4=$F$21,$F44-SUM($Z44:CI44),MIN($F44*INDEX($AA$24:$DB$24,CJ$4-$D44+1),$F44-SUM($Z44:CI44)))))</f>
        <v>0</v>
      </c>
      <c r="CK44" s="191" t="n">
        <f aca="false" t="array" ref="CK44:CK44">IF(CK$4&lt;$D44,0,IF(CK$4&gt;$F$21,0,IF(CK$4=$F$21,$F44-SUM($Z44:CJ44),MIN($F44*INDEX($AA$24:$DB$24,CK$4-$D44+1),$F44-SUM($Z44:CJ44)))))</f>
        <v>0</v>
      </c>
      <c r="CL44" s="191" t="n">
        <f aca="false" t="array" ref="CL44:CL44">IF(CL$4&lt;$D44,0,IF(CL$4&gt;$F$21,0,IF(CL$4=$F$21,$F44-SUM($Z44:CK44),MIN($F44*INDEX($AA$24:$DB$24,CL$4-$D44+1),$F44-SUM($Z44:CK44)))))</f>
        <v>0</v>
      </c>
      <c r="CM44" s="191" t="n">
        <f aca="false" t="array" ref="CM44:CM44">IF(CM$4&lt;$D44,0,IF(CM$4&gt;$F$21,0,IF(CM$4=$F$21,$F44-SUM($Z44:CL44),MIN($F44*INDEX($AA$24:$DB$24,CM$4-$D44+1),$F44-SUM($Z44:CL44)))))</f>
        <v>0</v>
      </c>
      <c r="CN44" s="191" t="n">
        <f aca="false" t="array" ref="CN44:CN44">IF(CN$4&lt;$D44,0,IF(CN$4&gt;$F$21,0,IF(CN$4=$F$21,$F44-SUM($Z44:CM44),MIN($F44*INDEX($AA$24:$DB$24,CN$4-$D44+1),$F44-SUM($Z44:CM44)))))</f>
        <v>0</v>
      </c>
      <c r="CO44" s="191" t="n">
        <f aca="false" t="array" ref="CO44:CO44">IF(CO$4&lt;$D44,0,IF(CO$4&gt;$F$21,0,IF(CO$4=$F$21,$F44-SUM($Z44:CN44),MIN($F44*INDEX($AA$24:$DB$24,CO$4-$D44+1),$F44-SUM($Z44:CN44)))))</f>
        <v>0</v>
      </c>
      <c r="CP44" s="191" t="n">
        <f aca="false" t="array" ref="CP44:CP44">IF(CP$4&lt;$D44,0,IF(CP$4&gt;$F$21,0,IF(CP$4=$F$21,$F44-SUM($Z44:CO44),MIN($F44*INDEX($AA$24:$DB$24,CP$4-$D44+1),$F44-SUM($Z44:CO44)))))</f>
        <v>0</v>
      </c>
      <c r="CQ44" s="191" t="n">
        <f aca="false" t="array" ref="CQ44:CQ44">IF(CQ$4&lt;$D44,0,IF(CQ$4&gt;$F$21,0,IF(CQ$4=$F$21,$F44-SUM($Z44:CP44),MIN($F44*INDEX($AA$24:$DB$24,CQ$4-$D44+1),$F44-SUM($Z44:CP44)))))</f>
        <v>0</v>
      </c>
      <c r="CR44" s="191" t="n">
        <f aca="false" t="array" ref="CR44:CR44">IF(CR$4&lt;$D44,0,IF(CR$4&gt;$F$21,0,IF(CR$4=$F$21,$F44-SUM($Z44:CQ44),MIN($F44*INDEX($AA$24:$DB$24,CR$4-$D44+1),$F44-SUM($Z44:CQ44)))))</f>
        <v>0</v>
      </c>
      <c r="CS44" s="191" t="n">
        <f aca="false" t="array" ref="CS44:CS44">IF(CS$4&lt;$D44,0,IF(CS$4&gt;$F$21,0,IF(CS$4=$F$21,$F44-SUM($Z44:CR44),MIN($F44*INDEX($AA$24:$DB$24,CS$4-$D44+1),$F44-SUM($Z44:CR44)))))</f>
        <v>0</v>
      </c>
      <c r="CT44" s="191" t="n">
        <f aca="false" t="array" ref="CT44:CT44">IF(CT$4&lt;$D44,0,IF(CT$4&gt;$F$21,0,IF(CT$4=$F$21,$F44-SUM($Z44:CS44),MIN($F44*INDEX($AA$24:$DB$24,CT$4-$D44+1),$F44-SUM($Z44:CS44)))))</f>
        <v>0</v>
      </c>
      <c r="CU44" s="191" t="n">
        <f aca="false" t="array" ref="CU44:CU44">IF(CU$4&lt;$D44,0,IF(CU$4&gt;$F$21,0,IF(CU$4=$F$21,$F44-SUM($Z44:CT44),MIN($F44*INDEX($AA$24:$DB$24,CU$4-$D44+1),$F44-SUM($Z44:CT44)))))</f>
        <v>0</v>
      </c>
      <c r="CV44" s="191" t="n">
        <f aca="false" t="array" ref="CV44:CV44">IF(CV$4&lt;$D44,0,IF(CV$4&gt;$F$21,0,IF(CV$4=$F$21,$F44-SUM($Z44:CU44),MIN($F44*INDEX($AA$24:$DB$24,CV$4-$D44+1),$F44-SUM($Z44:CU44)))))</f>
        <v>0</v>
      </c>
      <c r="CW44" s="191" t="n">
        <f aca="false" t="array" ref="CW44:CW44">IF(CW$4&lt;$D44,0,IF(CW$4&gt;$F$21,0,IF(CW$4=$F$21,$F44-SUM($Z44:CV44),MIN($F44*INDEX($AA$24:$DB$24,CW$4-$D44+1),$F44-SUM($Z44:CV44)))))</f>
        <v>0</v>
      </c>
      <c r="CX44" s="191" t="n">
        <f aca="false" t="array" ref="CX44:CX44">IF(CX$4&lt;$D44,0,IF(CX$4&gt;$F$21,0,IF(CX$4=$F$21,$F44-SUM($Z44:CW44),MIN($F44*INDEX($AA$24:$DB$24,CX$4-$D44+1),$F44-SUM($Z44:CW44)))))</f>
        <v>0</v>
      </c>
      <c r="CY44" s="191" t="n">
        <f aca="false" t="array" ref="CY44:CY44">IF(CY$4&lt;$D44,0,IF(CY$4&gt;$F$21,0,IF(CY$4=$F$21,$F44-SUM($Z44:CX44),MIN($F44*INDEX($AA$24:$DB$24,CY$4-$D44+1),$F44-SUM($Z44:CX44)))))</f>
        <v>0</v>
      </c>
      <c r="CZ44" s="191" t="n">
        <f aca="false" t="array" ref="CZ44:CZ44">IF(CZ$4&lt;$D44,0,IF(CZ$4&gt;$F$21,0,IF(CZ$4=$F$21,$F44-SUM($Z44:CY44),MIN($F44*INDEX($AA$24:$DB$24,CZ$4-$D44+1),$F44-SUM($Z44:CY44)))))</f>
        <v>0</v>
      </c>
      <c r="DA44" s="191" t="n">
        <f aca="false" t="array" ref="DA44:DA44">IF(DA$4&lt;$D44,0,IF(DA$4&gt;$F$21,0,IF(DA$4=$F$21,$F44-SUM($Z44:CZ44),MIN($F44*INDEX($AA$24:$DB$24,DA$4-$D44+1),$F44-SUM($Z44:CZ44)))))</f>
        <v>0</v>
      </c>
      <c r="DB44" s="191" t="n">
        <f aca="false" t="array" ref="DB44:DB44">IF(DB$4&lt;$D44,0,IF(DB$4&gt;$F$21,0,IF(DB$4=$F$21,$F44-SUM($Z44:DA44),MIN($F44*INDEX($AA$24:$DB$24,DB$4-$D44+1),$F44-SUM($Z44:DA44)))))</f>
        <v>0</v>
      </c>
    </row>
    <row r="45" customFormat="false" ht="14.25" hidden="false" customHeight="false" outlineLevel="3" collapsed="false">
      <c r="D45" s="3" t="n">
        <v>20</v>
      </c>
      <c r="E45" s="3" t="str">
        <v>Total Capex Year 20</v>
      </c>
      <c r="F45" s="187" t="n">
        <v>53.7</v>
      </c>
      <c r="G45" s="187" t="n">
        <f aca="false">SUM(AA45:DB45)-F45</f>
        <v>0</v>
      </c>
      <c r="AA45" s="191" t="n">
        <f aca="false" t="array" ref="AA45:AA45">IF(AA$4&lt;$D45,0,IF(AA$4&gt;$F$21,0,IF(AA$4=$F$21,$F45-SUM($Z45:Z45),MIN($F45*INDEX($AA$24:$DB$24,AA$4-$D45+1),$F45-SUM($Z45:Z45)))))</f>
        <v>0</v>
      </c>
      <c r="AB45" s="191" t="n">
        <f aca="false" t="array" ref="AB45:AB45">IF(AB$4&lt;$D45,0,IF(AB$4&gt;$F$21,0,IF(AB$4=$F$21,$F45-SUM($Z45:AA45),MIN($F45*INDEX($AA$24:$DB$24,AB$4-$D45+1),$F45-SUM($Z45:AA45)))))</f>
        <v>0</v>
      </c>
      <c r="AC45" s="191" t="n">
        <f aca="false" t="array" ref="AC45:AC45">IF(AC$4&lt;$D45,0,IF(AC$4&gt;$F$21,0,IF(AC$4=$F$21,$F45-SUM($Z45:AB45),MIN($F45*INDEX($AA$24:$DB$24,AC$4-$D45+1),$F45-SUM($Z45:AB45)))))</f>
        <v>0</v>
      </c>
      <c r="AD45" s="191" t="n">
        <f aca="false" t="array" ref="AD45:AD45">IF(AD$4&lt;$D45,0,IF(AD$4&gt;$F$21,0,IF(AD$4=$F$21,$F45-SUM($Z45:AC45),MIN($F45*INDEX($AA$24:$DB$24,AD$4-$D45+1),$F45-SUM($Z45:AC45)))))</f>
        <v>0</v>
      </c>
      <c r="AE45" s="191" t="n">
        <f aca="false" t="array" ref="AE45:AE45">IF(AE$4&lt;$D45,0,IF(AE$4&gt;$F$21,0,IF(AE$4=$F$21,$F45-SUM($Z45:AD45),MIN($F45*INDEX($AA$24:$DB$24,AE$4-$D45+1),$F45-SUM($Z45:AD45)))))</f>
        <v>0</v>
      </c>
      <c r="AF45" s="191" t="n">
        <f aca="false" t="array" ref="AF45:AF45">IF(AF$4&lt;$D45,0,IF(AF$4&gt;$F$21,0,IF(AF$4=$F$21,$F45-SUM($Z45:AE45),MIN($F45*INDEX($AA$24:$DB$24,AF$4-$D45+1),$F45-SUM($Z45:AE45)))))</f>
        <v>0</v>
      </c>
      <c r="AG45" s="191" t="n">
        <f aca="false" t="array" ref="AG45:AG45">IF(AG$4&lt;$D45,0,IF(AG$4&gt;$F$21,0,IF(AG$4=$F$21,$F45-SUM($Z45:AF45),MIN($F45*INDEX($AA$24:$DB$24,AG$4-$D45+1),$F45-SUM($Z45:AF45)))))</f>
        <v>0</v>
      </c>
      <c r="AH45" s="191" t="n">
        <f aca="false" t="array" ref="AH45:AH45">IF(AH$4&lt;$D45,0,IF(AH$4&gt;$F$21,0,IF(AH$4=$F$21,$F45-SUM($Z45:AG45),MIN($F45*INDEX($AA$24:$DB$24,AH$4-$D45+1),$F45-SUM($Z45:AG45)))))</f>
        <v>0</v>
      </c>
      <c r="AI45" s="191" t="n">
        <f aca="false" t="array" ref="AI45:AI45">IF(AI$4&lt;$D45,0,IF(AI$4&gt;$F$21,0,IF(AI$4=$F$21,$F45-SUM($Z45:AH45),MIN($F45*INDEX($AA$24:$DB$24,AI$4-$D45+1),$F45-SUM($Z45:AH45)))))</f>
        <v>0</v>
      </c>
      <c r="AJ45" s="191" t="n">
        <f aca="false" t="array" ref="AJ45:AJ45">IF(AJ$4&lt;$D45,0,IF(AJ$4&gt;$F$21,0,IF(AJ$4=$F$21,$F45-SUM($Z45:AI45),MIN($F45*INDEX($AA$24:$DB$24,AJ$4-$D45+1),$F45-SUM($Z45:AI45)))))</f>
        <v>0</v>
      </c>
      <c r="AK45" s="191" t="n">
        <f aca="false" t="array" ref="AK45:AK45">IF(AK$4&lt;$D45,0,IF(AK$4&gt;$F$21,0,IF(AK$4=$F$21,$F45-SUM($Z45:AJ45),MIN($F45*INDEX($AA$24:$DB$24,AK$4-$D45+1),$F45-SUM($Z45:AJ45)))))</f>
        <v>0</v>
      </c>
      <c r="AL45" s="191" t="n">
        <f aca="false" t="array" ref="AL45:AL45">IF(AL$4&lt;$D45,0,IF(AL$4&gt;$F$21,0,IF(AL$4=$F$21,$F45-SUM($Z45:AK45),MIN($F45*INDEX($AA$24:$DB$24,AL$4-$D45+1),$F45-SUM($Z45:AK45)))))</f>
        <v>0</v>
      </c>
      <c r="AM45" s="191" t="n">
        <f aca="false" t="array" ref="AM45:AM45">IF(AM$4&lt;$D45,0,IF(AM$4&gt;$F$21,0,IF(AM$4=$F$21,$F45-SUM($Z45:AL45),MIN($F45*INDEX($AA$24:$DB$24,AM$4-$D45+1),$F45-SUM($Z45:AL45)))))</f>
        <v>0</v>
      </c>
      <c r="AN45" s="191" t="n">
        <f aca="false" t="array" ref="AN45:AN45">IF(AN$4&lt;$D45,0,IF(AN$4&gt;$F$21,0,IF(AN$4=$F$21,$F45-SUM($Z45:AM45),MIN($F45*INDEX($AA$24:$DB$24,AN$4-$D45+1),$F45-SUM($Z45:AM45)))))</f>
        <v>0</v>
      </c>
      <c r="AO45" s="191" t="n">
        <f aca="false" t="array" ref="AO45:AO45">IF(AO$4&lt;$D45,0,IF(AO$4&gt;$F$21,0,IF(AO$4=$F$21,$F45-SUM($Z45:AN45),MIN($F45*INDEX($AA$24:$DB$24,AO$4-$D45+1),$F45-SUM($Z45:AN45)))))</f>
        <v>0</v>
      </c>
      <c r="AP45" s="191" t="n">
        <f aca="false" t="array" ref="AP45:AP45">IF(AP$4&lt;$D45,0,IF(AP$4&gt;$F$21,0,IF(AP$4=$F$21,$F45-SUM($Z45:AO45),MIN($F45*INDEX($AA$24:$DB$24,AP$4-$D45+1),$F45-SUM($Z45:AO45)))))</f>
        <v>0</v>
      </c>
      <c r="AQ45" s="191" t="n">
        <f aca="false" t="array" ref="AQ45:AQ45">IF(AQ$4&lt;$D45,0,IF(AQ$4&gt;$F$21,0,IF(AQ$4=$F$21,$F45-SUM($Z45:AP45),MIN($F45*INDEX($AA$24:$DB$24,AQ$4-$D45+1),$F45-SUM($Z45:AP45)))))</f>
        <v>0</v>
      </c>
      <c r="AR45" s="191" t="n">
        <f aca="false" t="array" ref="AR45:AR45">IF(AR$4&lt;$D45,0,IF(AR$4&gt;$F$21,0,IF(AR$4=$F$21,$F45-SUM($Z45:AQ45),MIN($F45*INDEX($AA$24:$DB$24,AR$4-$D45+1),$F45-SUM($Z45:AQ45)))))</f>
        <v>0</v>
      </c>
      <c r="AS45" s="191" t="n">
        <f aca="false" t="array" ref="AS45:AS45">IF(AS$4&lt;$D45,0,IF(AS$4&gt;$F$21,0,IF(AS$4=$F$21,$F45-SUM($Z45:AR45),MIN($F45*INDEX($AA$24:$DB$24,AS$4-$D45+1),$F45-SUM($Z45:AR45)))))</f>
        <v>0</v>
      </c>
      <c r="AT45" s="191" t="n">
        <f aca="false" t="array" ref="AT45:AT45">IF(AT$4&lt;$D45,0,IF(AT$4&gt;$F$21,0,IF(AT$4=$F$21,$F45-SUM($Z45:AS45),MIN($F45*INDEX($AA$24:$DB$24,AT$4-$D45+1),$F45-SUM($Z45:AS45)))))</f>
        <v>2.685</v>
      </c>
      <c r="AU45" s="191" t="n">
        <f aca="false" t="array" ref="AU45:AU45">IF(AU$4&lt;$D45,0,IF(AU$4&gt;$F$21,0,IF(AU$4=$F$21,$F45-SUM($Z45:AT45),MIN($F45*INDEX($AA$24:$DB$24,AU$4-$D45+1),$F45-SUM($Z45:AT45)))))</f>
        <v>5.1015</v>
      </c>
      <c r="AV45" s="191" t="n">
        <f aca="false" t="array" ref="AV45:AV45">IF(AV$4&lt;$D45,0,IF(AV$4&gt;$F$21,0,IF(AV$4=$F$21,$F45-SUM($Z45:AU45),MIN($F45*INDEX($AA$24:$DB$24,AV$4-$D45+1),$F45-SUM($Z45:AU45)))))</f>
        <v>4.6182</v>
      </c>
      <c r="AW45" s="191" t="n">
        <f aca="false" t="array" ref="AW45:AW45">IF(AW$4&lt;$D45,0,IF(AW$4&gt;$F$21,0,IF(AW$4=$F$21,$F45-SUM($Z45:AV45),MIN($F45*INDEX($AA$24:$DB$24,AW$4-$D45+1),$F45-SUM($Z45:AV45)))))</f>
        <v>4.1349</v>
      </c>
      <c r="AX45" s="191" t="n">
        <f aca="false" t="array" ref="AX45:AX45">IF(AX$4&lt;$D45,0,IF(AX$4&gt;$F$21,0,IF(AX$4=$F$21,$F45-SUM($Z45:AW45),MIN($F45*INDEX($AA$24:$DB$24,AX$4-$D45+1),$F45-SUM($Z45:AW45)))))</f>
        <v>3.7053</v>
      </c>
      <c r="AY45" s="191" t="n">
        <f aca="false" t="array" ref="AY45:AY45">IF(AY$4&lt;$D45,0,IF(AY$4&gt;$F$21,0,IF(AY$4=$F$21,$F45-SUM($Z45:AX45),MIN($F45*INDEX($AA$24:$DB$24,AY$4-$D45+1),$F45-SUM($Z45:AX45)))))</f>
        <v>3.3294</v>
      </c>
      <c r="AZ45" s="191" t="n">
        <f aca="false" t="array" ref="AZ45:AZ45">IF(AZ$4&lt;$D45,0,IF(AZ$4&gt;$F$21,0,IF(AZ$4=$F$21,$F45-SUM($Z45:AY45),MIN($F45*INDEX($AA$24:$DB$24,AZ$4-$D45+1),$F45-SUM($Z45:AY45)))))</f>
        <v>3.1683</v>
      </c>
      <c r="BA45" s="191" t="n">
        <f aca="false" t="array" ref="BA45:BA45">IF(BA$4&lt;$D45,0,IF(BA$4&gt;$F$21,0,IF(BA$4=$F$21,$F45-SUM($Z45:AZ45),MIN($F45*INDEX($AA$24:$DB$24,BA$4-$D45+1),$F45-SUM($Z45:AZ45)))))</f>
        <v>3.1683</v>
      </c>
      <c r="BB45" s="191" t="n">
        <f aca="false" t="array" ref="BB45:BB45">IF(BB$4&lt;$D45,0,IF(BB$4&gt;$F$21,0,IF(BB$4=$F$21,$F45-SUM($Z45:BA45),MIN($F45*INDEX($AA$24:$DB$24,BB$4-$D45+1),$F45-SUM($Z45:BA45)))))</f>
        <v>3.1683</v>
      </c>
      <c r="BC45" s="191" t="n">
        <f aca="false" t="array" ref="BC45:BC45">IF(BC$4&lt;$D45,0,IF(BC$4&gt;$F$21,0,IF(BC$4=$F$21,$F45-SUM($Z45:BB45),MIN($F45*INDEX($AA$24:$DB$24,BC$4-$D45+1),$F45-SUM($Z45:BB45)))))</f>
        <v>3.1683</v>
      </c>
      <c r="BD45" s="191" t="n">
        <f aca="false" t="array" ref="BD45:BD45">IF(BD$4&lt;$D45,0,IF(BD$4&gt;$F$21,0,IF(BD$4=$F$21,$F45-SUM($Z45:BC45),MIN($F45*INDEX($AA$24:$DB$24,BD$4-$D45+1),$F45-SUM($Z45:BC45)))))</f>
        <v>3.1683</v>
      </c>
      <c r="BE45" s="191" t="n">
        <f aca="false" t="array" ref="BE45:BE45">IF(BE$4&lt;$D45,0,IF(BE$4&gt;$F$21,0,IF(BE$4=$F$21,$F45-SUM($Z45:BD45),MIN($F45*INDEX($AA$24:$DB$24,BE$4-$D45+1),$F45-SUM($Z45:BD45)))))</f>
        <v>3.1683</v>
      </c>
      <c r="BF45" s="191" t="n">
        <f aca="false" t="array" ref="BF45:BF45">IF(BF$4&lt;$D45,0,IF(BF$4&gt;$F$21,0,IF(BF$4=$F$21,$F45-SUM($Z45:BE45),MIN($F45*INDEX($AA$24:$DB$24,BF$4-$D45+1),$F45-SUM($Z45:BE45)))))</f>
        <v>3.1683</v>
      </c>
      <c r="BG45" s="191" t="n">
        <f aca="false" t="array" ref="BG45:BG45">IF(BG$4&lt;$D45,0,IF(BG$4&gt;$F$21,0,IF(BG$4=$F$21,$F45-SUM($Z45:BF45),MIN($F45*INDEX($AA$24:$DB$24,BG$4-$D45+1),$F45-SUM($Z45:BF45)))))</f>
        <v>3.1683</v>
      </c>
      <c r="BH45" s="191" t="n">
        <f aca="false" t="array" ref="BH45:BH45">IF(BH$4&lt;$D45,0,IF(BH$4&gt;$F$21,0,IF(BH$4=$F$21,$F45-SUM($Z45:BG45),MIN($F45*INDEX($AA$24:$DB$24,BH$4-$D45+1),$F45-SUM($Z45:BG45)))))</f>
        <v>3.1683</v>
      </c>
      <c r="BI45" s="191" t="n">
        <f aca="false" t="array" ref="BI45:BI45">IF(BI$4&lt;$D45,0,IF(BI$4&gt;$F$21,0,IF(BI$4=$F$21,$F45-SUM($Z45:BH45),MIN($F45*INDEX($AA$24:$DB$24,BI$4-$D45+1),$F45-SUM($Z45:BH45)))))</f>
        <v>1.611</v>
      </c>
      <c r="BJ45" s="191" t="n">
        <f aca="false" t="array" ref="BJ45:BJ45">IF(BJ$4&lt;$D45,0,IF(BJ$4&gt;$F$21,0,IF(BJ$4=$F$21,$F45-SUM($Z45:BI45),MIN($F45*INDEX($AA$24:$DB$24,BJ$4-$D45+1),$F45-SUM($Z45:BI45)))))</f>
        <v>0</v>
      </c>
      <c r="BK45" s="191" t="n">
        <f aca="false" t="array" ref="BK45:BK45">IF(BK$4&lt;$D45,0,IF(BK$4&gt;$F$21,0,IF(BK$4=$F$21,$F45-SUM($Z45:BJ45),MIN($F45*INDEX($AA$24:$DB$24,BK$4-$D45+1),$F45-SUM($Z45:BJ45)))))</f>
        <v>0</v>
      </c>
      <c r="BL45" s="191" t="n">
        <f aca="false" t="array" ref="BL45:BL45">IF(BL$4&lt;$D45,0,IF(BL$4&gt;$F$21,0,IF(BL$4=$F$21,$F45-SUM($Z45:BK45),MIN($F45*INDEX($AA$24:$DB$24,BL$4-$D45+1),$F45-SUM($Z45:BK45)))))</f>
        <v>0</v>
      </c>
      <c r="BM45" s="191" t="n">
        <f aca="false" t="array" ref="BM45:BM45">IF(BM$4&lt;$D45,0,IF(BM$4&gt;$F$21,0,IF(BM$4=$F$21,$F45-SUM($Z45:BL45),MIN($F45*INDEX($AA$24:$DB$24,BM$4-$D45+1),$F45-SUM($Z45:BL45)))))</f>
        <v>0</v>
      </c>
      <c r="BN45" s="191" t="n">
        <f aca="false" t="array" ref="BN45:BN45">IF(BN$4&lt;$D45,0,IF(BN$4&gt;$F$21,0,IF(BN$4=$F$21,$F45-SUM($Z45:BM45),MIN($F45*INDEX($AA$24:$DB$24,BN$4-$D45+1),$F45-SUM($Z45:BM45)))))</f>
        <v>0</v>
      </c>
      <c r="BO45" s="191" t="n">
        <f aca="false" t="array" ref="BO45:BO45">IF(BO$4&lt;$D45,0,IF(BO$4&gt;$F$21,0,IF(BO$4=$F$21,$F45-SUM($Z45:BN45),MIN($F45*INDEX($AA$24:$DB$24,BO$4-$D45+1),$F45-SUM($Z45:BN45)))))</f>
        <v>0</v>
      </c>
      <c r="BP45" s="191" t="n">
        <f aca="false" t="array" ref="BP45:BP45">IF(BP$4&lt;$D45,0,IF(BP$4&gt;$F$21,0,IF(BP$4=$F$21,$F45-SUM($Z45:BO45),MIN($F45*INDEX($AA$24:$DB$24,BP$4-$D45+1),$F45-SUM($Z45:BO45)))))</f>
        <v>0</v>
      </c>
      <c r="BQ45" s="191" t="n">
        <f aca="false" t="array" ref="BQ45:BQ45">IF(BQ$4&lt;$D45,0,IF(BQ$4&gt;$F$21,0,IF(BQ$4=$F$21,$F45-SUM($Z45:BP45),MIN($F45*INDEX($AA$24:$DB$24,BQ$4-$D45+1),$F45-SUM($Z45:BP45)))))</f>
        <v>0</v>
      </c>
      <c r="BR45" s="191" t="n">
        <f aca="false" t="array" ref="BR45:BR45">IF(BR$4&lt;$D45,0,IF(BR$4&gt;$F$21,0,IF(BR$4=$F$21,$F45-SUM($Z45:BQ45),MIN($F45*INDEX($AA$24:$DB$24,BR$4-$D45+1),$F45-SUM($Z45:BQ45)))))</f>
        <v>0</v>
      </c>
      <c r="BS45" s="191" t="n">
        <f aca="false" t="array" ref="BS45:BS45">IF(BS$4&lt;$D45,0,IF(BS$4&gt;$F$21,0,IF(BS$4=$F$21,$F45-SUM($Z45:BR45),MIN($F45*INDEX($AA$24:$DB$24,BS$4-$D45+1),$F45-SUM($Z45:BR45)))))</f>
        <v>0</v>
      </c>
      <c r="BT45" s="191" t="n">
        <f aca="false" t="array" ref="BT45:BT45">IF(BT$4&lt;$D45,0,IF(BT$4&gt;$F$21,0,IF(BT$4=$F$21,$F45-SUM($Z45:BS45),MIN($F45*INDEX($AA$24:$DB$24,BT$4-$D45+1),$F45-SUM($Z45:BS45)))))</f>
        <v>0</v>
      </c>
      <c r="BU45" s="191" t="n">
        <f aca="false" t="array" ref="BU45:BU45">IF(BU$4&lt;$D45,0,IF(BU$4&gt;$F$21,0,IF(BU$4=$F$21,$F45-SUM($Z45:BT45),MIN($F45*INDEX($AA$24:$DB$24,BU$4-$D45+1),$F45-SUM($Z45:BT45)))))</f>
        <v>0</v>
      </c>
      <c r="BV45" s="191" t="n">
        <f aca="false" t="array" ref="BV45:BV45">IF(BV$4&lt;$D45,0,IF(BV$4&gt;$F$21,0,IF(BV$4=$F$21,$F45-SUM($Z45:BU45),MIN($F45*INDEX($AA$24:$DB$24,BV$4-$D45+1),$F45-SUM($Z45:BU45)))))</f>
        <v>0</v>
      </c>
      <c r="BW45" s="191" t="n">
        <f aca="false" t="array" ref="BW45:BW45">IF(BW$4&lt;$D45,0,IF(BW$4&gt;$F$21,0,IF(BW$4=$F$21,$F45-SUM($Z45:BV45),MIN($F45*INDEX($AA$24:$DB$24,BW$4-$D45+1),$F45-SUM($Z45:BV45)))))</f>
        <v>0</v>
      </c>
      <c r="BX45" s="191" t="n">
        <f aca="false" t="array" ref="BX45:BX45">IF(BX$4&lt;$D45,0,IF(BX$4&gt;$F$21,0,IF(BX$4=$F$21,$F45-SUM($Z45:BW45),MIN($F45*INDEX($AA$24:$DB$24,BX$4-$D45+1),$F45-SUM($Z45:BW45)))))</f>
        <v>0</v>
      </c>
      <c r="BY45" s="191" t="n">
        <f aca="false" t="array" ref="BY45:BY45">IF(BY$4&lt;$D45,0,IF(BY$4&gt;$F$21,0,IF(BY$4=$F$21,$F45-SUM($Z45:BX45),MIN($F45*INDEX($AA$24:$DB$24,BY$4-$D45+1),$F45-SUM($Z45:BX45)))))</f>
        <v>0</v>
      </c>
      <c r="BZ45" s="191" t="n">
        <f aca="false" t="array" ref="BZ45:BZ45">IF(BZ$4&lt;$D45,0,IF(BZ$4&gt;$F$21,0,IF(BZ$4=$F$21,$F45-SUM($Z45:BY45),MIN($F45*INDEX($AA$24:$DB$24,BZ$4-$D45+1),$F45-SUM($Z45:BY45)))))</f>
        <v>0</v>
      </c>
      <c r="CA45" s="191" t="n">
        <f aca="false" t="array" ref="CA45:CA45">IF(CA$4&lt;$D45,0,IF(CA$4&gt;$F$21,0,IF(CA$4=$F$21,$F45-SUM($Z45:BZ45),MIN($F45*INDEX($AA$24:$DB$24,CA$4-$D45+1),$F45-SUM($Z45:BZ45)))))</f>
        <v>0</v>
      </c>
      <c r="CB45" s="191" t="n">
        <f aca="false" t="array" ref="CB45:CB45">IF(CB$4&lt;$D45,0,IF(CB$4&gt;$F$21,0,IF(CB$4=$F$21,$F45-SUM($Z45:CA45),MIN($F45*INDEX($AA$24:$DB$24,CB$4-$D45+1),$F45-SUM($Z45:CA45)))))</f>
        <v>0</v>
      </c>
      <c r="CC45" s="191" t="n">
        <f aca="false" t="array" ref="CC45:CC45">IF(CC$4&lt;$D45,0,IF(CC$4&gt;$F$21,0,IF(CC$4=$F$21,$F45-SUM($Z45:CB45),MIN($F45*INDEX($AA$24:$DB$24,CC$4-$D45+1),$F45-SUM($Z45:CB45)))))</f>
        <v>0</v>
      </c>
      <c r="CD45" s="191" t="n">
        <f aca="false" t="array" ref="CD45:CD45">IF(CD$4&lt;$D45,0,IF(CD$4&gt;$F$21,0,IF(CD$4=$F$21,$F45-SUM($Z45:CC45),MIN($F45*INDEX($AA$24:$DB$24,CD$4-$D45+1),$F45-SUM($Z45:CC45)))))</f>
        <v>0</v>
      </c>
      <c r="CE45" s="191" t="n">
        <f aca="false" t="array" ref="CE45:CE45">IF(CE$4&lt;$D45,0,IF(CE$4&gt;$F$21,0,IF(CE$4=$F$21,$F45-SUM($Z45:CD45),MIN($F45*INDEX($AA$24:$DB$24,CE$4-$D45+1),$F45-SUM($Z45:CD45)))))</f>
        <v>0</v>
      </c>
      <c r="CF45" s="191" t="n">
        <f aca="false" t="array" ref="CF45:CF45">IF(CF$4&lt;$D45,0,IF(CF$4&gt;$F$21,0,IF(CF$4=$F$21,$F45-SUM($Z45:CE45),MIN($F45*INDEX($AA$24:$DB$24,CF$4-$D45+1),$F45-SUM($Z45:CE45)))))</f>
        <v>0</v>
      </c>
      <c r="CG45" s="191" t="n">
        <f aca="false" t="array" ref="CG45:CG45">IF(CG$4&lt;$D45,0,IF(CG$4&gt;$F$21,0,IF(CG$4=$F$21,$F45-SUM($Z45:CF45),MIN($F45*INDEX($AA$24:$DB$24,CG$4-$D45+1),$F45-SUM($Z45:CF45)))))</f>
        <v>0</v>
      </c>
      <c r="CH45" s="191" t="n">
        <f aca="false" t="array" ref="CH45:CH45">IF(CH$4&lt;$D45,0,IF(CH$4&gt;$F$21,0,IF(CH$4=$F$21,$F45-SUM($Z45:CG45),MIN($F45*INDEX($AA$24:$DB$24,CH$4-$D45+1),$F45-SUM($Z45:CG45)))))</f>
        <v>0</v>
      </c>
      <c r="CI45" s="191" t="n">
        <f aca="false" t="array" ref="CI45:CI45">IF(CI$4&lt;$D45,0,IF(CI$4&gt;$F$21,0,IF(CI$4=$F$21,$F45-SUM($Z45:CH45),MIN($F45*INDEX($AA$24:$DB$24,CI$4-$D45+1),$F45-SUM($Z45:CH45)))))</f>
        <v>0</v>
      </c>
      <c r="CJ45" s="191" t="n">
        <f aca="false" t="array" ref="CJ45:CJ45">IF(CJ$4&lt;$D45,0,IF(CJ$4&gt;$F$21,0,IF(CJ$4=$F$21,$F45-SUM($Z45:CI45),MIN($F45*INDEX($AA$24:$DB$24,CJ$4-$D45+1),$F45-SUM($Z45:CI45)))))</f>
        <v>0</v>
      </c>
      <c r="CK45" s="191" t="n">
        <f aca="false" t="array" ref="CK45:CK45">IF(CK$4&lt;$D45,0,IF(CK$4&gt;$F$21,0,IF(CK$4=$F$21,$F45-SUM($Z45:CJ45),MIN($F45*INDEX($AA$24:$DB$24,CK$4-$D45+1),$F45-SUM($Z45:CJ45)))))</f>
        <v>0</v>
      </c>
      <c r="CL45" s="191" t="n">
        <f aca="false" t="array" ref="CL45:CL45">IF(CL$4&lt;$D45,0,IF(CL$4&gt;$F$21,0,IF(CL$4=$F$21,$F45-SUM($Z45:CK45),MIN($F45*INDEX($AA$24:$DB$24,CL$4-$D45+1),$F45-SUM($Z45:CK45)))))</f>
        <v>0</v>
      </c>
      <c r="CM45" s="191" t="n">
        <f aca="false" t="array" ref="CM45:CM45">IF(CM$4&lt;$D45,0,IF(CM$4&gt;$F$21,0,IF(CM$4=$F$21,$F45-SUM($Z45:CL45),MIN($F45*INDEX($AA$24:$DB$24,CM$4-$D45+1),$F45-SUM($Z45:CL45)))))</f>
        <v>0</v>
      </c>
      <c r="CN45" s="191" t="n">
        <f aca="false" t="array" ref="CN45:CN45">IF(CN$4&lt;$D45,0,IF(CN$4&gt;$F$21,0,IF(CN$4=$F$21,$F45-SUM($Z45:CM45),MIN($F45*INDEX($AA$24:$DB$24,CN$4-$D45+1),$F45-SUM($Z45:CM45)))))</f>
        <v>0</v>
      </c>
      <c r="CO45" s="191" t="n">
        <f aca="false" t="array" ref="CO45:CO45">IF(CO$4&lt;$D45,0,IF(CO$4&gt;$F$21,0,IF(CO$4=$F$21,$F45-SUM($Z45:CN45),MIN($F45*INDEX($AA$24:$DB$24,CO$4-$D45+1),$F45-SUM($Z45:CN45)))))</f>
        <v>0</v>
      </c>
      <c r="CP45" s="191" t="n">
        <f aca="false" t="array" ref="CP45:CP45">IF(CP$4&lt;$D45,0,IF(CP$4&gt;$F$21,0,IF(CP$4=$F$21,$F45-SUM($Z45:CO45),MIN($F45*INDEX($AA$24:$DB$24,CP$4-$D45+1),$F45-SUM($Z45:CO45)))))</f>
        <v>0</v>
      </c>
      <c r="CQ45" s="191" t="n">
        <f aca="false" t="array" ref="CQ45:CQ45">IF(CQ$4&lt;$D45,0,IF(CQ$4&gt;$F$21,0,IF(CQ$4=$F$21,$F45-SUM($Z45:CP45),MIN($F45*INDEX($AA$24:$DB$24,CQ$4-$D45+1),$F45-SUM($Z45:CP45)))))</f>
        <v>0</v>
      </c>
      <c r="CR45" s="191" t="n">
        <f aca="false" t="array" ref="CR45:CR45">IF(CR$4&lt;$D45,0,IF(CR$4&gt;$F$21,0,IF(CR$4=$F$21,$F45-SUM($Z45:CQ45),MIN($F45*INDEX($AA$24:$DB$24,CR$4-$D45+1),$F45-SUM($Z45:CQ45)))))</f>
        <v>0</v>
      </c>
      <c r="CS45" s="191" t="n">
        <f aca="false" t="array" ref="CS45:CS45">IF(CS$4&lt;$D45,0,IF(CS$4&gt;$F$21,0,IF(CS$4=$F$21,$F45-SUM($Z45:CR45),MIN($F45*INDEX($AA$24:$DB$24,CS$4-$D45+1),$F45-SUM($Z45:CR45)))))</f>
        <v>0</v>
      </c>
      <c r="CT45" s="191" t="n">
        <f aca="false" t="array" ref="CT45:CT45">IF(CT$4&lt;$D45,0,IF(CT$4&gt;$F$21,0,IF(CT$4=$F$21,$F45-SUM($Z45:CS45),MIN($F45*INDEX($AA$24:$DB$24,CT$4-$D45+1),$F45-SUM($Z45:CS45)))))</f>
        <v>0</v>
      </c>
      <c r="CU45" s="191" t="n">
        <f aca="false" t="array" ref="CU45:CU45">IF(CU$4&lt;$D45,0,IF(CU$4&gt;$F$21,0,IF(CU$4=$F$21,$F45-SUM($Z45:CT45),MIN($F45*INDEX($AA$24:$DB$24,CU$4-$D45+1),$F45-SUM($Z45:CT45)))))</f>
        <v>0</v>
      </c>
      <c r="CV45" s="191" t="n">
        <f aca="false" t="array" ref="CV45:CV45">IF(CV$4&lt;$D45,0,IF(CV$4&gt;$F$21,0,IF(CV$4=$F$21,$F45-SUM($Z45:CU45),MIN($F45*INDEX($AA$24:$DB$24,CV$4-$D45+1),$F45-SUM($Z45:CU45)))))</f>
        <v>0</v>
      </c>
      <c r="CW45" s="191" t="n">
        <f aca="false" t="array" ref="CW45:CW45">IF(CW$4&lt;$D45,0,IF(CW$4&gt;$F$21,0,IF(CW$4=$F$21,$F45-SUM($Z45:CV45),MIN($F45*INDEX($AA$24:$DB$24,CW$4-$D45+1),$F45-SUM($Z45:CV45)))))</f>
        <v>0</v>
      </c>
      <c r="CX45" s="191" t="n">
        <f aca="false" t="array" ref="CX45:CX45">IF(CX$4&lt;$D45,0,IF(CX$4&gt;$F$21,0,IF(CX$4=$F$21,$F45-SUM($Z45:CW45),MIN($F45*INDEX($AA$24:$DB$24,CX$4-$D45+1),$F45-SUM($Z45:CW45)))))</f>
        <v>0</v>
      </c>
      <c r="CY45" s="191" t="n">
        <f aca="false" t="array" ref="CY45:CY45">IF(CY$4&lt;$D45,0,IF(CY$4&gt;$F$21,0,IF(CY$4=$F$21,$F45-SUM($Z45:CX45),MIN($F45*INDEX($AA$24:$DB$24,CY$4-$D45+1),$F45-SUM($Z45:CX45)))))</f>
        <v>0</v>
      </c>
      <c r="CZ45" s="191" t="n">
        <f aca="false" t="array" ref="CZ45:CZ45">IF(CZ$4&lt;$D45,0,IF(CZ$4&gt;$F$21,0,IF(CZ$4=$F$21,$F45-SUM($Z45:CY45),MIN($F45*INDEX($AA$24:$DB$24,CZ$4-$D45+1),$F45-SUM($Z45:CY45)))))</f>
        <v>0</v>
      </c>
      <c r="DA45" s="191" t="n">
        <f aca="false" t="array" ref="DA45:DA45">IF(DA$4&lt;$D45,0,IF(DA$4&gt;$F$21,0,IF(DA$4=$F$21,$F45-SUM($Z45:CZ45),MIN($F45*INDEX($AA$24:$DB$24,DA$4-$D45+1),$F45-SUM($Z45:CZ45)))))</f>
        <v>0</v>
      </c>
      <c r="DB45" s="191" t="n">
        <f aca="false" t="array" ref="DB45:DB45">IF(DB$4&lt;$D45,0,IF(DB$4&gt;$F$21,0,IF(DB$4=$F$21,$F45-SUM($Z45:DA45),MIN($F45*INDEX($AA$24:$DB$24,DB$4-$D45+1),$F45-SUM($Z45:DA45)))))</f>
        <v>0</v>
      </c>
    </row>
    <row r="46" customFormat="false" ht="14.25" hidden="false" customHeight="false" outlineLevel="3" collapsed="false">
      <c r="D46" s="3" t="n">
        <v>21</v>
      </c>
      <c r="E46" s="3" t="str">
        <v>Total Capex Year 21</v>
      </c>
      <c r="F46" s="187" t="n">
        <v>127.3</v>
      </c>
      <c r="G46" s="187" t="n">
        <f aca="false">SUM(AA46:DB46)-F46</f>
        <v>0</v>
      </c>
      <c r="AA46" s="191" t="n">
        <f aca="false" t="array" ref="AA46:AA46">IF(AA$4&lt;$D46,0,IF(AA$4&gt;$F$21,0,IF(AA$4=$F$21,$F46-SUM($Z46:Z46),MIN($F46*INDEX($AA$24:$DB$24,AA$4-$D46+1),$F46-SUM($Z46:Z46)))))</f>
        <v>0</v>
      </c>
      <c r="AB46" s="191" t="n">
        <f aca="false" t="array" ref="AB46:AB46">IF(AB$4&lt;$D46,0,IF(AB$4&gt;$F$21,0,IF(AB$4=$F$21,$F46-SUM($Z46:AA46),MIN($F46*INDEX($AA$24:$DB$24,AB$4-$D46+1),$F46-SUM($Z46:AA46)))))</f>
        <v>0</v>
      </c>
      <c r="AC46" s="191" t="n">
        <f aca="false" t="array" ref="AC46:AC46">IF(AC$4&lt;$D46,0,IF(AC$4&gt;$F$21,0,IF(AC$4=$F$21,$F46-SUM($Z46:AB46),MIN($F46*INDEX($AA$24:$DB$24,AC$4-$D46+1),$F46-SUM($Z46:AB46)))))</f>
        <v>0</v>
      </c>
      <c r="AD46" s="191" t="n">
        <f aca="false" t="array" ref="AD46:AD46">IF(AD$4&lt;$D46,0,IF(AD$4&gt;$F$21,0,IF(AD$4=$F$21,$F46-SUM($Z46:AC46),MIN($F46*INDEX($AA$24:$DB$24,AD$4-$D46+1),$F46-SUM($Z46:AC46)))))</f>
        <v>0</v>
      </c>
      <c r="AE46" s="191" t="n">
        <f aca="false" t="array" ref="AE46:AE46">IF(AE$4&lt;$D46,0,IF(AE$4&gt;$F$21,0,IF(AE$4=$F$21,$F46-SUM($Z46:AD46),MIN($F46*INDEX($AA$24:$DB$24,AE$4-$D46+1),$F46-SUM($Z46:AD46)))))</f>
        <v>0</v>
      </c>
      <c r="AF46" s="191" t="n">
        <f aca="false" t="array" ref="AF46:AF46">IF(AF$4&lt;$D46,0,IF(AF$4&gt;$F$21,0,IF(AF$4=$F$21,$F46-SUM($Z46:AE46),MIN($F46*INDEX($AA$24:$DB$24,AF$4-$D46+1),$F46-SUM($Z46:AE46)))))</f>
        <v>0</v>
      </c>
      <c r="AG46" s="191" t="n">
        <f aca="false" t="array" ref="AG46:AG46">IF(AG$4&lt;$D46,0,IF(AG$4&gt;$F$21,0,IF(AG$4=$F$21,$F46-SUM($Z46:AF46),MIN($F46*INDEX($AA$24:$DB$24,AG$4-$D46+1),$F46-SUM($Z46:AF46)))))</f>
        <v>0</v>
      </c>
      <c r="AH46" s="191" t="n">
        <f aca="false" t="array" ref="AH46:AH46">IF(AH$4&lt;$D46,0,IF(AH$4&gt;$F$21,0,IF(AH$4=$F$21,$F46-SUM($Z46:AG46),MIN($F46*INDEX($AA$24:$DB$24,AH$4-$D46+1),$F46-SUM($Z46:AG46)))))</f>
        <v>0</v>
      </c>
      <c r="AI46" s="191" t="n">
        <f aca="false" t="array" ref="AI46:AI46">IF(AI$4&lt;$D46,0,IF(AI$4&gt;$F$21,0,IF(AI$4=$F$21,$F46-SUM($Z46:AH46),MIN($F46*INDEX($AA$24:$DB$24,AI$4-$D46+1),$F46-SUM($Z46:AH46)))))</f>
        <v>0</v>
      </c>
      <c r="AJ46" s="191" t="n">
        <f aca="false" t="array" ref="AJ46:AJ46">IF(AJ$4&lt;$D46,0,IF(AJ$4&gt;$F$21,0,IF(AJ$4=$F$21,$F46-SUM($Z46:AI46),MIN($F46*INDEX($AA$24:$DB$24,AJ$4-$D46+1),$F46-SUM($Z46:AI46)))))</f>
        <v>0</v>
      </c>
      <c r="AK46" s="191" t="n">
        <f aca="false" t="array" ref="AK46:AK46">IF(AK$4&lt;$D46,0,IF(AK$4&gt;$F$21,0,IF(AK$4=$F$21,$F46-SUM($Z46:AJ46),MIN($F46*INDEX($AA$24:$DB$24,AK$4-$D46+1),$F46-SUM($Z46:AJ46)))))</f>
        <v>0</v>
      </c>
      <c r="AL46" s="191" t="n">
        <f aca="false" t="array" ref="AL46:AL46">IF(AL$4&lt;$D46,0,IF(AL$4&gt;$F$21,0,IF(AL$4=$F$21,$F46-SUM($Z46:AK46),MIN($F46*INDEX($AA$24:$DB$24,AL$4-$D46+1),$F46-SUM($Z46:AK46)))))</f>
        <v>0</v>
      </c>
      <c r="AM46" s="191" t="n">
        <f aca="false" t="array" ref="AM46:AM46">IF(AM$4&lt;$D46,0,IF(AM$4&gt;$F$21,0,IF(AM$4=$F$21,$F46-SUM($Z46:AL46),MIN($F46*INDEX($AA$24:$DB$24,AM$4-$D46+1),$F46-SUM($Z46:AL46)))))</f>
        <v>0</v>
      </c>
      <c r="AN46" s="191" t="n">
        <f aca="false" t="array" ref="AN46:AN46">IF(AN$4&lt;$D46,0,IF(AN$4&gt;$F$21,0,IF(AN$4=$F$21,$F46-SUM($Z46:AM46),MIN($F46*INDEX($AA$24:$DB$24,AN$4-$D46+1),$F46-SUM($Z46:AM46)))))</f>
        <v>0</v>
      </c>
      <c r="AO46" s="191" t="n">
        <f aca="false" t="array" ref="AO46:AO46">IF(AO$4&lt;$D46,0,IF(AO$4&gt;$F$21,0,IF(AO$4=$F$21,$F46-SUM($Z46:AN46),MIN($F46*INDEX($AA$24:$DB$24,AO$4-$D46+1),$F46-SUM($Z46:AN46)))))</f>
        <v>0</v>
      </c>
      <c r="AP46" s="191" t="n">
        <f aca="false" t="array" ref="AP46:AP46">IF(AP$4&lt;$D46,0,IF(AP$4&gt;$F$21,0,IF(AP$4=$F$21,$F46-SUM($Z46:AO46),MIN($F46*INDEX($AA$24:$DB$24,AP$4-$D46+1),$F46-SUM($Z46:AO46)))))</f>
        <v>0</v>
      </c>
      <c r="AQ46" s="191" t="n">
        <f aca="false" t="array" ref="AQ46:AQ46">IF(AQ$4&lt;$D46,0,IF(AQ$4&gt;$F$21,0,IF(AQ$4=$F$21,$F46-SUM($Z46:AP46),MIN($F46*INDEX($AA$24:$DB$24,AQ$4-$D46+1),$F46-SUM($Z46:AP46)))))</f>
        <v>0</v>
      </c>
      <c r="AR46" s="191" t="n">
        <f aca="false" t="array" ref="AR46:AR46">IF(AR$4&lt;$D46,0,IF(AR$4&gt;$F$21,0,IF(AR$4=$F$21,$F46-SUM($Z46:AQ46),MIN($F46*INDEX($AA$24:$DB$24,AR$4-$D46+1),$F46-SUM($Z46:AQ46)))))</f>
        <v>0</v>
      </c>
      <c r="AS46" s="191" t="n">
        <f aca="false" t="array" ref="AS46:AS46">IF(AS$4&lt;$D46,0,IF(AS$4&gt;$F$21,0,IF(AS$4=$F$21,$F46-SUM($Z46:AR46),MIN($F46*INDEX($AA$24:$DB$24,AS$4-$D46+1),$F46-SUM($Z46:AR46)))))</f>
        <v>0</v>
      </c>
      <c r="AT46" s="191" t="n">
        <f aca="false" t="array" ref="AT46:AT46">IF(AT$4&lt;$D46,0,IF(AT$4&gt;$F$21,0,IF(AT$4=$F$21,$F46-SUM($Z46:AS46),MIN($F46*INDEX($AA$24:$DB$24,AT$4-$D46+1),$F46-SUM($Z46:AS46)))))</f>
        <v>0</v>
      </c>
      <c r="AU46" s="191" t="n">
        <f aca="false" t="array" ref="AU46:AU46">IF(AU$4&lt;$D46,0,IF(AU$4&gt;$F$21,0,IF(AU$4=$F$21,$F46-SUM($Z46:AT46),MIN($F46*INDEX($AA$24:$DB$24,AU$4-$D46+1),$F46-SUM($Z46:AT46)))))</f>
        <v>6.365</v>
      </c>
      <c r="AV46" s="191" t="n">
        <f aca="false" t="array" ref="AV46:AV46">IF(AV$4&lt;$D46,0,IF(AV$4&gt;$F$21,0,IF(AV$4=$F$21,$F46-SUM($Z46:AU46),MIN($F46*INDEX($AA$24:$DB$24,AV$4-$D46+1),$F46-SUM($Z46:AU46)))))</f>
        <v>12.0935</v>
      </c>
      <c r="AW46" s="191" t="n">
        <f aca="false" t="array" ref="AW46:AW46">IF(AW$4&lt;$D46,0,IF(AW$4&gt;$F$21,0,IF(AW$4=$F$21,$F46-SUM($Z46:AV46),MIN($F46*INDEX($AA$24:$DB$24,AW$4-$D46+1),$F46-SUM($Z46:AV46)))))</f>
        <v>10.9478</v>
      </c>
      <c r="AX46" s="191" t="n">
        <f aca="false" t="array" ref="AX46:AX46">IF(AX$4&lt;$D46,0,IF(AX$4&gt;$F$21,0,IF(AX$4=$F$21,$F46-SUM($Z46:AW46),MIN($F46*INDEX($AA$24:$DB$24,AX$4-$D46+1),$F46-SUM($Z46:AW46)))))</f>
        <v>9.8021</v>
      </c>
      <c r="AY46" s="191" t="n">
        <f aca="false" t="array" ref="AY46:AY46">IF(AY$4&lt;$D46,0,IF(AY$4&gt;$F$21,0,IF(AY$4=$F$21,$F46-SUM($Z46:AX46),MIN($F46*INDEX($AA$24:$DB$24,AY$4-$D46+1),$F46-SUM($Z46:AX46)))))</f>
        <v>8.7837</v>
      </c>
      <c r="AZ46" s="191" t="n">
        <f aca="false" t="array" ref="AZ46:AZ46">IF(AZ$4&lt;$D46,0,IF(AZ$4&gt;$F$21,0,IF(AZ$4=$F$21,$F46-SUM($Z46:AY46),MIN($F46*INDEX($AA$24:$DB$24,AZ$4-$D46+1),$F46-SUM($Z46:AY46)))))</f>
        <v>7.8926</v>
      </c>
      <c r="BA46" s="191" t="n">
        <f aca="false" t="array" ref="BA46:BA46">IF(BA$4&lt;$D46,0,IF(BA$4&gt;$F$21,0,IF(BA$4=$F$21,$F46-SUM($Z46:AZ46),MIN($F46*INDEX($AA$24:$DB$24,BA$4-$D46+1),$F46-SUM($Z46:AZ46)))))</f>
        <v>7.5107</v>
      </c>
      <c r="BB46" s="191" t="n">
        <f aca="false" t="array" ref="BB46:BB46">IF(BB$4&lt;$D46,0,IF(BB$4&gt;$F$21,0,IF(BB$4=$F$21,$F46-SUM($Z46:BA46),MIN($F46*INDEX($AA$24:$DB$24,BB$4-$D46+1),$F46-SUM($Z46:BA46)))))</f>
        <v>7.5107</v>
      </c>
      <c r="BC46" s="191" t="n">
        <f aca="false" t="array" ref="BC46:BC46">IF(BC$4&lt;$D46,0,IF(BC$4&gt;$F$21,0,IF(BC$4=$F$21,$F46-SUM($Z46:BB46),MIN($F46*INDEX($AA$24:$DB$24,BC$4-$D46+1),$F46-SUM($Z46:BB46)))))</f>
        <v>7.5107</v>
      </c>
      <c r="BD46" s="191" t="n">
        <f aca="false" t="array" ref="BD46:BD46">IF(BD$4&lt;$D46,0,IF(BD$4&gt;$F$21,0,IF(BD$4=$F$21,$F46-SUM($Z46:BC46),MIN($F46*INDEX($AA$24:$DB$24,BD$4-$D46+1),$F46-SUM($Z46:BC46)))))</f>
        <v>7.5107</v>
      </c>
      <c r="BE46" s="191" t="n">
        <f aca="false" t="array" ref="BE46:BE46">IF(BE$4&lt;$D46,0,IF(BE$4&gt;$F$21,0,IF(BE$4=$F$21,$F46-SUM($Z46:BD46),MIN($F46*INDEX($AA$24:$DB$24,BE$4-$D46+1),$F46-SUM($Z46:BD46)))))</f>
        <v>7.5107</v>
      </c>
      <c r="BF46" s="191" t="n">
        <f aca="false" t="array" ref="BF46:BF46">IF(BF$4&lt;$D46,0,IF(BF$4&gt;$F$21,0,IF(BF$4=$F$21,$F46-SUM($Z46:BE46),MIN($F46*INDEX($AA$24:$DB$24,BF$4-$D46+1),$F46-SUM($Z46:BE46)))))</f>
        <v>7.5107</v>
      </c>
      <c r="BG46" s="191" t="n">
        <f aca="false" t="array" ref="BG46:BG46">IF(BG$4&lt;$D46,0,IF(BG$4&gt;$F$21,0,IF(BG$4=$F$21,$F46-SUM($Z46:BF46),MIN($F46*INDEX($AA$24:$DB$24,BG$4-$D46+1),$F46-SUM($Z46:BF46)))))</f>
        <v>7.5107</v>
      </c>
      <c r="BH46" s="191" t="n">
        <f aca="false" t="array" ref="BH46:BH46">IF(BH$4&lt;$D46,0,IF(BH$4&gt;$F$21,0,IF(BH$4=$F$21,$F46-SUM($Z46:BG46),MIN($F46*INDEX($AA$24:$DB$24,BH$4-$D46+1),$F46-SUM($Z46:BG46)))))</f>
        <v>7.5107</v>
      </c>
      <c r="BI46" s="191" t="n">
        <f aca="false" t="array" ref="BI46:BI46">IF(BI$4&lt;$D46,0,IF(BI$4&gt;$F$21,0,IF(BI$4=$F$21,$F46-SUM($Z46:BH46),MIN($F46*INDEX($AA$24:$DB$24,BI$4-$D46+1),$F46-SUM($Z46:BH46)))))</f>
        <v>7.5107</v>
      </c>
      <c r="BJ46" s="191" t="n">
        <f aca="false" t="array" ref="BJ46:BJ46">IF(BJ$4&lt;$D46,0,IF(BJ$4&gt;$F$21,0,IF(BJ$4=$F$21,$F46-SUM($Z46:BI46),MIN($F46*INDEX($AA$24:$DB$24,BJ$4-$D46+1),$F46-SUM($Z46:BI46)))))</f>
        <v>3.819</v>
      </c>
      <c r="BK46" s="191" t="n">
        <f aca="false" t="array" ref="BK46:BK46">IF(BK$4&lt;$D46,0,IF(BK$4&gt;$F$21,0,IF(BK$4=$F$21,$F46-SUM($Z46:BJ46),MIN($F46*INDEX($AA$24:$DB$24,BK$4-$D46+1),$F46-SUM($Z46:BJ46)))))</f>
        <v>0</v>
      </c>
      <c r="BL46" s="191" t="n">
        <f aca="false" t="array" ref="BL46:BL46">IF(BL$4&lt;$D46,0,IF(BL$4&gt;$F$21,0,IF(BL$4=$F$21,$F46-SUM($Z46:BK46),MIN($F46*INDEX($AA$24:$DB$24,BL$4-$D46+1),$F46-SUM($Z46:BK46)))))</f>
        <v>0</v>
      </c>
      <c r="BM46" s="191" t="n">
        <f aca="false" t="array" ref="BM46:BM46">IF(BM$4&lt;$D46,0,IF(BM$4&gt;$F$21,0,IF(BM$4=$F$21,$F46-SUM($Z46:BL46),MIN($F46*INDEX($AA$24:$DB$24,BM$4-$D46+1),$F46-SUM($Z46:BL46)))))</f>
        <v>0</v>
      </c>
      <c r="BN46" s="191" t="n">
        <f aca="false" t="array" ref="BN46:BN46">IF(BN$4&lt;$D46,0,IF(BN$4&gt;$F$21,0,IF(BN$4=$F$21,$F46-SUM($Z46:BM46),MIN($F46*INDEX($AA$24:$DB$24,BN$4-$D46+1),$F46-SUM($Z46:BM46)))))</f>
        <v>0</v>
      </c>
      <c r="BO46" s="191" t="n">
        <f aca="false" t="array" ref="BO46:BO46">IF(BO$4&lt;$D46,0,IF(BO$4&gt;$F$21,0,IF(BO$4=$F$21,$F46-SUM($Z46:BN46),MIN($F46*INDEX($AA$24:$DB$24,BO$4-$D46+1),$F46-SUM($Z46:BN46)))))</f>
        <v>0</v>
      </c>
      <c r="BP46" s="191" t="n">
        <f aca="false" t="array" ref="BP46:BP46">IF(BP$4&lt;$D46,0,IF(BP$4&gt;$F$21,0,IF(BP$4=$F$21,$F46-SUM($Z46:BO46),MIN($F46*INDEX($AA$24:$DB$24,BP$4-$D46+1),$F46-SUM($Z46:BO46)))))</f>
        <v>0</v>
      </c>
      <c r="BQ46" s="191" t="n">
        <f aca="false" t="array" ref="BQ46:BQ46">IF(BQ$4&lt;$D46,0,IF(BQ$4&gt;$F$21,0,IF(BQ$4=$F$21,$F46-SUM($Z46:BP46),MIN($F46*INDEX($AA$24:$DB$24,BQ$4-$D46+1),$F46-SUM($Z46:BP46)))))</f>
        <v>0</v>
      </c>
      <c r="BR46" s="191" t="n">
        <f aca="false" t="array" ref="BR46:BR46">IF(BR$4&lt;$D46,0,IF(BR$4&gt;$F$21,0,IF(BR$4=$F$21,$F46-SUM($Z46:BQ46),MIN($F46*INDEX($AA$24:$DB$24,BR$4-$D46+1),$F46-SUM($Z46:BQ46)))))</f>
        <v>0</v>
      </c>
      <c r="BS46" s="191" t="n">
        <f aca="false" t="array" ref="BS46:BS46">IF(BS$4&lt;$D46,0,IF(BS$4&gt;$F$21,0,IF(BS$4=$F$21,$F46-SUM($Z46:BR46),MIN($F46*INDEX($AA$24:$DB$24,BS$4-$D46+1),$F46-SUM($Z46:BR46)))))</f>
        <v>0</v>
      </c>
      <c r="BT46" s="191" t="n">
        <f aca="false" t="array" ref="BT46:BT46">IF(BT$4&lt;$D46,0,IF(BT$4&gt;$F$21,0,IF(BT$4=$F$21,$F46-SUM($Z46:BS46),MIN($F46*INDEX($AA$24:$DB$24,BT$4-$D46+1),$F46-SUM($Z46:BS46)))))</f>
        <v>0</v>
      </c>
      <c r="BU46" s="191" t="n">
        <f aca="false" t="array" ref="BU46:BU46">IF(BU$4&lt;$D46,0,IF(BU$4&gt;$F$21,0,IF(BU$4=$F$21,$F46-SUM($Z46:BT46),MIN($F46*INDEX($AA$24:$DB$24,BU$4-$D46+1),$F46-SUM($Z46:BT46)))))</f>
        <v>0</v>
      </c>
      <c r="BV46" s="191" t="n">
        <f aca="false" t="array" ref="BV46:BV46">IF(BV$4&lt;$D46,0,IF(BV$4&gt;$F$21,0,IF(BV$4=$F$21,$F46-SUM($Z46:BU46),MIN($F46*INDEX($AA$24:$DB$24,BV$4-$D46+1),$F46-SUM($Z46:BU46)))))</f>
        <v>0</v>
      </c>
      <c r="BW46" s="191" t="n">
        <f aca="false" t="array" ref="BW46:BW46">IF(BW$4&lt;$D46,0,IF(BW$4&gt;$F$21,0,IF(BW$4=$F$21,$F46-SUM($Z46:BV46),MIN($F46*INDEX($AA$24:$DB$24,BW$4-$D46+1),$F46-SUM($Z46:BV46)))))</f>
        <v>0</v>
      </c>
      <c r="BX46" s="191" t="n">
        <f aca="false" t="array" ref="BX46:BX46">IF(BX$4&lt;$D46,0,IF(BX$4&gt;$F$21,0,IF(BX$4=$F$21,$F46-SUM($Z46:BW46),MIN($F46*INDEX($AA$24:$DB$24,BX$4-$D46+1),$F46-SUM($Z46:BW46)))))</f>
        <v>0</v>
      </c>
      <c r="BY46" s="191" t="n">
        <f aca="false" t="array" ref="BY46:BY46">IF(BY$4&lt;$D46,0,IF(BY$4&gt;$F$21,0,IF(BY$4=$F$21,$F46-SUM($Z46:BX46),MIN($F46*INDEX($AA$24:$DB$24,BY$4-$D46+1),$F46-SUM($Z46:BX46)))))</f>
        <v>0</v>
      </c>
      <c r="BZ46" s="191" t="n">
        <f aca="false" t="array" ref="BZ46:BZ46">IF(BZ$4&lt;$D46,0,IF(BZ$4&gt;$F$21,0,IF(BZ$4=$F$21,$F46-SUM($Z46:BY46),MIN($F46*INDEX($AA$24:$DB$24,BZ$4-$D46+1),$F46-SUM($Z46:BY46)))))</f>
        <v>0</v>
      </c>
      <c r="CA46" s="191" t="n">
        <f aca="false" t="array" ref="CA46:CA46">IF(CA$4&lt;$D46,0,IF(CA$4&gt;$F$21,0,IF(CA$4=$F$21,$F46-SUM($Z46:BZ46),MIN($F46*INDEX($AA$24:$DB$24,CA$4-$D46+1),$F46-SUM($Z46:BZ46)))))</f>
        <v>0</v>
      </c>
      <c r="CB46" s="191" t="n">
        <f aca="false" t="array" ref="CB46:CB46">IF(CB$4&lt;$D46,0,IF(CB$4&gt;$F$21,0,IF(CB$4=$F$21,$F46-SUM($Z46:CA46),MIN($F46*INDEX($AA$24:$DB$24,CB$4-$D46+1),$F46-SUM($Z46:CA46)))))</f>
        <v>0</v>
      </c>
      <c r="CC46" s="191" t="n">
        <f aca="false" t="array" ref="CC46:CC46">IF(CC$4&lt;$D46,0,IF(CC$4&gt;$F$21,0,IF(CC$4=$F$21,$F46-SUM($Z46:CB46),MIN($F46*INDEX($AA$24:$DB$24,CC$4-$D46+1),$F46-SUM($Z46:CB46)))))</f>
        <v>0</v>
      </c>
      <c r="CD46" s="191" t="n">
        <f aca="false" t="array" ref="CD46:CD46">IF(CD$4&lt;$D46,0,IF(CD$4&gt;$F$21,0,IF(CD$4=$F$21,$F46-SUM($Z46:CC46),MIN($F46*INDEX($AA$24:$DB$24,CD$4-$D46+1),$F46-SUM($Z46:CC46)))))</f>
        <v>0</v>
      </c>
      <c r="CE46" s="191" t="n">
        <f aca="false" t="array" ref="CE46:CE46">IF(CE$4&lt;$D46,0,IF(CE$4&gt;$F$21,0,IF(CE$4=$F$21,$F46-SUM($Z46:CD46),MIN($F46*INDEX($AA$24:$DB$24,CE$4-$D46+1),$F46-SUM($Z46:CD46)))))</f>
        <v>0</v>
      </c>
      <c r="CF46" s="191" t="n">
        <f aca="false" t="array" ref="CF46:CF46">IF(CF$4&lt;$D46,0,IF(CF$4&gt;$F$21,0,IF(CF$4=$F$21,$F46-SUM($Z46:CE46),MIN($F46*INDEX($AA$24:$DB$24,CF$4-$D46+1),$F46-SUM($Z46:CE46)))))</f>
        <v>0</v>
      </c>
      <c r="CG46" s="191" t="n">
        <f aca="false" t="array" ref="CG46:CG46">IF(CG$4&lt;$D46,0,IF(CG$4&gt;$F$21,0,IF(CG$4=$F$21,$F46-SUM($Z46:CF46),MIN($F46*INDEX($AA$24:$DB$24,CG$4-$D46+1),$F46-SUM($Z46:CF46)))))</f>
        <v>0</v>
      </c>
      <c r="CH46" s="191" t="n">
        <f aca="false" t="array" ref="CH46:CH46">IF(CH$4&lt;$D46,0,IF(CH$4&gt;$F$21,0,IF(CH$4=$F$21,$F46-SUM($Z46:CG46),MIN($F46*INDEX($AA$24:$DB$24,CH$4-$D46+1),$F46-SUM($Z46:CG46)))))</f>
        <v>0</v>
      </c>
      <c r="CI46" s="191" t="n">
        <f aca="false" t="array" ref="CI46:CI46">IF(CI$4&lt;$D46,0,IF(CI$4&gt;$F$21,0,IF(CI$4=$F$21,$F46-SUM($Z46:CH46),MIN($F46*INDEX($AA$24:$DB$24,CI$4-$D46+1),$F46-SUM($Z46:CH46)))))</f>
        <v>0</v>
      </c>
      <c r="CJ46" s="191" t="n">
        <f aca="false" t="array" ref="CJ46:CJ46">IF(CJ$4&lt;$D46,0,IF(CJ$4&gt;$F$21,0,IF(CJ$4=$F$21,$F46-SUM($Z46:CI46),MIN($F46*INDEX($AA$24:$DB$24,CJ$4-$D46+1),$F46-SUM($Z46:CI46)))))</f>
        <v>0</v>
      </c>
      <c r="CK46" s="191" t="n">
        <f aca="false" t="array" ref="CK46:CK46">IF(CK$4&lt;$D46,0,IF(CK$4&gt;$F$21,0,IF(CK$4=$F$21,$F46-SUM($Z46:CJ46),MIN($F46*INDEX($AA$24:$DB$24,CK$4-$D46+1),$F46-SUM($Z46:CJ46)))))</f>
        <v>0</v>
      </c>
      <c r="CL46" s="191" t="n">
        <f aca="false" t="array" ref="CL46:CL46">IF(CL$4&lt;$D46,0,IF(CL$4&gt;$F$21,0,IF(CL$4=$F$21,$F46-SUM($Z46:CK46),MIN($F46*INDEX($AA$24:$DB$24,CL$4-$D46+1),$F46-SUM($Z46:CK46)))))</f>
        <v>0</v>
      </c>
      <c r="CM46" s="191" t="n">
        <f aca="false" t="array" ref="CM46:CM46">IF(CM$4&lt;$D46,0,IF(CM$4&gt;$F$21,0,IF(CM$4=$F$21,$F46-SUM($Z46:CL46),MIN($F46*INDEX($AA$24:$DB$24,CM$4-$D46+1),$F46-SUM($Z46:CL46)))))</f>
        <v>0</v>
      </c>
      <c r="CN46" s="191" t="n">
        <f aca="false" t="array" ref="CN46:CN46">IF(CN$4&lt;$D46,0,IF(CN$4&gt;$F$21,0,IF(CN$4=$F$21,$F46-SUM($Z46:CM46),MIN($F46*INDEX($AA$24:$DB$24,CN$4-$D46+1),$F46-SUM($Z46:CM46)))))</f>
        <v>0</v>
      </c>
      <c r="CO46" s="191" t="n">
        <f aca="false" t="array" ref="CO46:CO46">IF(CO$4&lt;$D46,0,IF(CO$4&gt;$F$21,0,IF(CO$4=$F$21,$F46-SUM($Z46:CN46),MIN($F46*INDEX($AA$24:$DB$24,CO$4-$D46+1),$F46-SUM($Z46:CN46)))))</f>
        <v>0</v>
      </c>
      <c r="CP46" s="191" t="n">
        <f aca="false" t="array" ref="CP46:CP46">IF(CP$4&lt;$D46,0,IF(CP$4&gt;$F$21,0,IF(CP$4=$F$21,$F46-SUM($Z46:CO46),MIN($F46*INDEX($AA$24:$DB$24,CP$4-$D46+1),$F46-SUM($Z46:CO46)))))</f>
        <v>0</v>
      </c>
      <c r="CQ46" s="191" t="n">
        <f aca="false" t="array" ref="CQ46:CQ46">IF(CQ$4&lt;$D46,0,IF(CQ$4&gt;$F$21,0,IF(CQ$4=$F$21,$F46-SUM($Z46:CP46),MIN($F46*INDEX($AA$24:$DB$24,CQ$4-$D46+1),$F46-SUM($Z46:CP46)))))</f>
        <v>0</v>
      </c>
      <c r="CR46" s="191" t="n">
        <f aca="false" t="array" ref="CR46:CR46">IF(CR$4&lt;$D46,0,IF(CR$4&gt;$F$21,0,IF(CR$4=$F$21,$F46-SUM($Z46:CQ46),MIN($F46*INDEX($AA$24:$DB$24,CR$4-$D46+1),$F46-SUM($Z46:CQ46)))))</f>
        <v>0</v>
      </c>
      <c r="CS46" s="191" t="n">
        <f aca="false" t="array" ref="CS46:CS46">IF(CS$4&lt;$D46,0,IF(CS$4&gt;$F$21,0,IF(CS$4=$F$21,$F46-SUM($Z46:CR46),MIN($F46*INDEX($AA$24:$DB$24,CS$4-$D46+1),$F46-SUM($Z46:CR46)))))</f>
        <v>0</v>
      </c>
      <c r="CT46" s="191" t="n">
        <f aca="false" t="array" ref="CT46:CT46">IF(CT$4&lt;$D46,0,IF(CT$4&gt;$F$21,0,IF(CT$4=$F$21,$F46-SUM($Z46:CS46),MIN($F46*INDEX($AA$24:$DB$24,CT$4-$D46+1),$F46-SUM($Z46:CS46)))))</f>
        <v>0</v>
      </c>
      <c r="CU46" s="191" t="n">
        <f aca="false" t="array" ref="CU46:CU46">IF(CU$4&lt;$D46,0,IF(CU$4&gt;$F$21,0,IF(CU$4=$F$21,$F46-SUM($Z46:CT46),MIN($F46*INDEX($AA$24:$DB$24,CU$4-$D46+1),$F46-SUM($Z46:CT46)))))</f>
        <v>0</v>
      </c>
      <c r="CV46" s="191" t="n">
        <f aca="false" t="array" ref="CV46:CV46">IF(CV$4&lt;$D46,0,IF(CV$4&gt;$F$21,0,IF(CV$4=$F$21,$F46-SUM($Z46:CU46),MIN($F46*INDEX($AA$24:$DB$24,CV$4-$D46+1),$F46-SUM($Z46:CU46)))))</f>
        <v>0</v>
      </c>
      <c r="CW46" s="191" t="n">
        <f aca="false" t="array" ref="CW46:CW46">IF(CW$4&lt;$D46,0,IF(CW$4&gt;$F$21,0,IF(CW$4=$F$21,$F46-SUM($Z46:CV46),MIN($F46*INDEX($AA$24:$DB$24,CW$4-$D46+1),$F46-SUM($Z46:CV46)))))</f>
        <v>0</v>
      </c>
      <c r="CX46" s="191" t="n">
        <f aca="false" t="array" ref="CX46:CX46">IF(CX$4&lt;$D46,0,IF(CX$4&gt;$F$21,0,IF(CX$4=$F$21,$F46-SUM($Z46:CW46),MIN($F46*INDEX($AA$24:$DB$24,CX$4-$D46+1),$F46-SUM($Z46:CW46)))))</f>
        <v>0</v>
      </c>
      <c r="CY46" s="191" t="n">
        <f aca="false" t="array" ref="CY46:CY46">IF(CY$4&lt;$D46,0,IF(CY$4&gt;$F$21,0,IF(CY$4=$F$21,$F46-SUM($Z46:CX46),MIN($F46*INDEX($AA$24:$DB$24,CY$4-$D46+1),$F46-SUM($Z46:CX46)))))</f>
        <v>0</v>
      </c>
      <c r="CZ46" s="191" t="n">
        <f aca="false" t="array" ref="CZ46:CZ46">IF(CZ$4&lt;$D46,0,IF(CZ$4&gt;$F$21,0,IF(CZ$4=$F$21,$F46-SUM($Z46:CY46),MIN($F46*INDEX($AA$24:$DB$24,CZ$4-$D46+1),$F46-SUM($Z46:CY46)))))</f>
        <v>0</v>
      </c>
      <c r="DA46" s="191" t="n">
        <f aca="false" t="array" ref="DA46:DA46">IF(DA$4&lt;$D46,0,IF(DA$4&gt;$F$21,0,IF(DA$4=$F$21,$F46-SUM($Z46:CZ46),MIN($F46*INDEX($AA$24:$DB$24,DA$4-$D46+1),$F46-SUM($Z46:CZ46)))))</f>
        <v>0</v>
      </c>
      <c r="DB46" s="191" t="n">
        <f aca="false" t="array" ref="DB46:DB46">IF(DB$4&lt;$D46,0,IF(DB$4&gt;$F$21,0,IF(DB$4=$F$21,$F46-SUM($Z46:DA46),MIN($F46*INDEX($AA$24:$DB$24,DB$4-$D46+1),$F46-SUM($Z46:DA46)))))</f>
        <v>0</v>
      </c>
    </row>
    <row r="47" customFormat="false" ht="14.25" hidden="false" customHeight="false" outlineLevel="3" collapsed="false">
      <c r="D47" s="3" t="n">
        <v>22</v>
      </c>
      <c r="E47" s="3" t="str">
        <v>Total Capex Year 22</v>
      </c>
      <c r="F47" s="187" t="n">
        <v>64.2</v>
      </c>
      <c r="G47" s="187" t="n">
        <f aca="false">SUM(AA47:DB47)-F47</f>
        <v>0</v>
      </c>
      <c r="AA47" s="191" t="n">
        <f aca="false" t="array" ref="AA47:AA47">IF(AA$4&lt;$D47,0,IF(AA$4&gt;$F$21,0,IF(AA$4=$F$21,$F47-SUM($Z47:Z47),MIN($F47*INDEX($AA$24:$DB$24,AA$4-$D47+1),$F47-SUM($Z47:Z47)))))</f>
        <v>0</v>
      </c>
      <c r="AB47" s="191" t="n">
        <f aca="false" t="array" ref="AB47:AB47">IF(AB$4&lt;$D47,0,IF(AB$4&gt;$F$21,0,IF(AB$4=$F$21,$F47-SUM($Z47:AA47),MIN($F47*INDEX($AA$24:$DB$24,AB$4-$D47+1),$F47-SUM($Z47:AA47)))))</f>
        <v>0</v>
      </c>
      <c r="AC47" s="191" t="n">
        <f aca="false" t="array" ref="AC47:AC47">IF(AC$4&lt;$D47,0,IF(AC$4&gt;$F$21,0,IF(AC$4=$F$21,$F47-SUM($Z47:AB47),MIN($F47*INDEX($AA$24:$DB$24,AC$4-$D47+1),$F47-SUM($Z47:AB47)))))</f>
        <v>0</v>
      </c>
      <c r="AD47" s="191" t="n">
        <f aca="false" t="array" ref="AD47:AD47">IF(AD$4&lt;$D47,0,IF(AD$4&gt;$F$21,0,IF(AD$4=$F$21,$F47-SUM($Z47:AC47),MIN($F47*INDEX($AA$24:$DB$24,AD$4-$D47+1),$F47-SUM($Z47:AC47)))))</f>
        <v>0</v>
      </c>
      <c r="AE47" s="191" t="n">
        <f aca="false" t="array" ref="AE47:AE47">IF(AE$4&lt;$D47,0,IF(AE$4&gt;$F$21,0,IF(AE$4=$F$21,$F47-SUM($Z47:AD47),MIN($F47*INDEX($AA$24:$DB$24,AE$4-$D47+1),$F47-SUM($Z47:AD47)))))</f>
        <v>0</v>
      </c>
      <c r="AF47" s="191" t="n">
        <f aca="false" t="array" ref="AF47:AF47">IF(AF$4&lt;$D47,0,IF(AF$4&gt;$F$21,0,IF(AF$4=$F$21,$F47-SUM($Z47:AE47),MIN($F47*INDEX($AA$24:$DB$24,AF$4-$D47+1),$F47-SUM($Z47:AE47)))))</f>
        <v>0</v>
      </c>
      <c r="AG47" s="191" t="n">
        <f aca="false" t="array" ref="AG47:AG47">IF(AG$4&lt;$D47,0,IF(AG$4&gt;$F$21,0,IF(AG$4=$F$21,$F47-SUM($Z47:AF47),MIN($F47*INDEX($AA$24:$DB$24,AG$4-$D47+1),$F47-SUM($Z47:AF47)))))</f>
        <v>0</v>
      </c>
      <c r="AH47" s="191" t="n">
        <f aca="false" t="array" ref="AH47:AH47">IF(AH$4&lt;$D47,0,IF(AH$4&gt;$F$21,0,IF(AH$4=$F$21,$F47-SUM($Z47:AG47),MIN($F47*INDEX($AA$24:$DB$24,AH$4-$D47+1),$F47-SUM($Z47:AG47)))))</f>
        <v>0</v>
      </c>
      <c r="AI47" s="191" t="n">
        <f aca="false" t="array" ref="AI47:AI47">IF(AI$4&lt;$D47,0,IF(AI$4&gt;$F$21,0,IF(AI$4=$F$21,$F47-SUM($Z47:AH47),MIN($F47*INDEX($AA$24:$DB$24,AI$4-$D47+1),$F47-SUM($Z47:AH47)))))</f>
        <v>0</v>
      </c>
      <c r="AJ47" s="191" t="n">
        <f aca="false" t="array" ref="AJ47:AJ47">IF(AJ$4&lt;$D47,0,IF(AJ$4&gt;$F$21,0,IF(AJ$4=$F$21,$F47-SUM($Z47:AI47),MIN($F47*INDEX($AA$24:$DB$24,AJ$4-$D47+1),$F47-SUM($Z47:AI47)))))</f>
        <v>0</v>
      </c>
      <c r="AK47" s="191" t="n">
        <f aca="false" t="array" ref="AK47:AK47">IF(AK$4&lt;$D47,0,IF(AK$4&gt;$F$21,0,IF(AK$4=$F$21,$F47-SUM($Z47:AJ47),MIN($F47*INDEX($AA$24:$DB$24,AK$4-$D47+1),$F47-SUM($Z47:AJ47)))))</f>
        <v>0</v>
      </c>
      <c r="AL47" s="191" t="n">
        <f aca="false" t="array" ref="AL47:AL47">IF(AL$4&lt;$D47,0,IF(AL$4&gt;$F$21,0,IF(AL$4=$F$21,$F47-SUM($Z47:AK47),MIN($F47*INDEX($AA$24:$DB$24,AL$4-$D47+1),$F47-SUM($Z47:AK47)))))</f>
        <v>0</v>
      </c>
      <c r="AM47" s="191" t="n">
        <f aca="false" t="array" ref="AM47:AM47">IF(AM$4&lt;$D47,0,IF(AM$4&gt;$F$21,0,IF(AM$4=$F$21,$F47-SUM($Z47:AL47),MIN($F47*INDEX($AA$24:$DB$24,AM$4-$D47+1),$F47-SUM($Z47:AL47)))))</f>
        <v>0</v>
      </c>
      <c r="AN47" s="191" t="n">
        <f aca="false" t="array" ref="AN47:AN47">IF(AN$4&lt;$D47,0,IF(AN$4&gt;$F$21,0,IF(AN$4=$F$21,$F47-SUM($Z47:AM47),MIN($F47*INDEX($AA$24:$DB$24,AN$4-$D47+1),$F47-SUM($Z47:AM47)))))</f>
        <v>0</v>
      </c>
      <c r="AO47" s="191" t="n">
        <f aca="false" t="array" ref="AO47:AO47">IF(AO$4&lt;$D47,0,IF(AO$4&gt;$F$21,0,IF(AO$4=$F$21,$F47-SUM($Z47:AN47),MIN($F47*INDEX($AA$24:$DB$24,AO$4-$D47+1),$F47-SUM($Z47:AN47)))))</f>
        <v>0</v>
      </c>
      <c r="AP47" s="191" t="n">
        <f aca="false" t="array" ref="AP47:AP47">IF(AP$4&lt;$D47,0,IF(AP$4&gt;$F$21,0,IF(AP$4=$F$21,$F47-SUM($Z47:AO47),MIN($F47*INDEX($AA$24:$DB$24,AP$4-$D47+1),$F47-SUM($Z47:AO47)))))</f>
        <v>0</v>
      </c>
      <c r="AQ47" s="191" t="n">
        <f aca="false" t="array" ref="AQ47:AQ47">IF(AQ$4&lt;$D47,0,IF(AQ$4&gt;$F$21,0,IF(AQ$4=$F$21,$F47-SUM($Z47:AP47),MIN($F47*INDEX($AA$24:$DB$24,AQ$4-$D47+1),$F47-SUM($Z47:AP47)))))</f>
        <v>0</v>
      </c>
      <c r="AR47" s="191" t="n">
        <f aca="false" t="array" ref="AR47:AR47">IF(AR$4&lt;$D47,0,IF(AR$4&gt;$F$21,0,IF(AR$4=$F$21,$F47-SUM($Z47:AQ47),MIN($F47*INDEX($AA$24:$DB$24,AR$4-$D47+1),$F47-SUM($Z47:AQ47)))))</f>
        <v>0</v>
      </c>
      <c r="AS47" s="191" t="n">
        <f aca="false" t="array" ref="AS47:AS47">IF(AS$4&lt;$D47,0,IF(AS$4&gt;$F$21,0,IF(AS$4=$F$21,$F47-SUM($Z47:AR47),MIN($F47*INDEX($AA$24:$DB$24,AS$4-$D47+1),$F47-SUM($Z47:AR47)))))</f>
        <v>0</v>
      </c>
      <c r="AT47" s="191" t="n">
        <f aca="false" t="array" ref="AT47:AT47">IF(AT$4&lt;$D47,0,IF(AT$4&gt;$F$21,0,IF(AT$4=$F$21,$F47-SUM($Z47:AS47),MIN($F47*INDEX($AA$24:$DB$24,AT$4-$D47+1),$F47-SUM($Z47:AS47)))))</f>
        <v>0</v>
      </c>
      <c r="AU47" s="191" t="n">
        <f aca="false" t="array" ref="AU47:AU47">IF(AU$4&lt;$D47,0,IF(AU$4&gt;$F$21,0,IF(AU$4=$F$21,$F47-SUM($Z47:AT47),MIN($F47*INDEX($AA$24:$DB$24,AU$4-$D47+1),$F47-SUM($Z47:AT47)))))</f>
        <v>0</v>
      </c>
      <c r="AV47" s="191" t="n">
        <f aca="false" t="array" ref="AV47:AV47">IF(AV$4&lt;$D47,0,IF(AV$4&gt;$F$21,0,IF(AV$4=$F$21,$F47-SUM($Z47:AU47),MIN($F47*INDEX($AA$24:$DB$24,AV$4-$D47+1),$F47-SUM($Z47:AU47)))))</f>
        <v>3.21</v>
      </c>
      <c r="AW47" s="191" t="n">
        <f aca="false" t="array" ref="AW47:AW47">IF(AW$4&lt;$D47,0,IF(AW$4&gt;$F$21,0,IF(AW$4=$F$21,$F47-SUM($Z47:AV47),MIN($F47*INDEX($AA$24:$DB$24,AW$4-$D47+1),$F47-SUM($Z47:AV47)))))</f>
        <v>6.099</v>
      </c>
      <c r="AX47" s="191" t="n">
        <f aca="false" t="array" ref="AX47:AX47">IF(AX$4&lt;$D47,0,IF(AX$4&gt;$F$21,0,IF(AX$4=$F$21,$F47-SUM($Z47:AW47),MIN($F47*INDEX($AA$24:$DB$24,AX$4-$D47+1),$F47-SUM($Z47:AW47)))))</f>
        <v>5.5212</v>
      </c>
      <c r="AY47" s="191" t="n">
        <f aca="false" t="array" ref="AY47:AY47">IF(AY$4&lt;$D47,0,IF(AY$4&gt;$F$21,0,IF(AY$4=$F$21,$F47-SUM($Z47:AX47),MIN($F47*INDEX($AA$24:$DB$24,AY$4-$D47+1),$F47-SUM($Z47:AX47)))))</f>
        <v>4.9434</v>
      </c>
      <c r="AZ47" s="191" t="n">
        <f aca="false" t="array" ref="AZ47:AZ47">IF(AZ$4&lt;$D47,0,IF(AZ$4&gt;$F$21,0,IF(AZ$4=$F$21,$F47-SUM($Z47:AY47),MIN($F47*INDEX($AA$24:$DB$24,AZ$4-$D47+1),$F47-SUM($Z47:AY47)))))</f>
        <v>4.4298</v>
      </c>
      <c r="BA47" s="191" t="n">
        <f aca="false" t="array" ref="BA47:BA47">IF(BA$4&lt;$D47,0,IF(BA$4&gt;$F$21,0,IF(BA$4=$F$21,$F47-SUM($Z47:AZ47),MIN($F47*INDEX($AA$24:$DB$24,BA$4-$D47+1),$F47-SUM($Z47:AZ47)))))</f>
        <v>3.9804</v>
      </c>
      <c r="BB47" s="191" t="n">
        <f aca="false" t="array" ref="BB47:BB47">IF(BB$4&lt;$D47,0,IF(BB$4&gt;$F$21,0,IF(BB$4=$F$21,$F47-SUM($Z47:BA47),MIN($F47*INDEX($AA$24:$DB$24,BB$4-$D47+1),$F47-SUM($Z47:BA47)))))</f>
        <v>3.7878</v>
      </c>
      <c r="BC47" s="191" t="n">
        <f aca="false" t="array" ref="BC47:BC47">IF(BC$4&lt;$D47,0,IF(BC$4&gt;$F$21,0,IF(BC$4=$F$21,$F47-SUM($Z47:BB47),MIN($F47*INDEX($AA$24:$DB$24,BC$4-$D47+1),$F47-SUM($Z47:BB47)))))</f>
        <v>3.7878</v>
      </c>
      <c r="BD47" s="191" t="n">
        <f aca="false" t="array" ref="BD47:BD47">IF(BD$4&lt;$D47,0,IF(BD$4&gt;$F$21,0,IF(BD$4=$F$21,$F47-SUM($Z47:BC47),MIN($F47*INDEX($AA$24:$DB$24,BD$4-$D47+1),$F47-SUM($Z47:BC47)))))</f>
        <v>3.7878</v>
      </c>
      <c r="BE47" s="191" t="n">
        <f aca="false" t="array" ref="BE47:BE47">IF(BE$4&lt;$D47,0,IF(BE$4&gt;$F$21,0,IF(BE$4=$F$21,$F47-SUM($Z47:BD47),MIN($F47*INDEX($AA$24:$DB$24,BE$4-$D47+1),$F47-SUM($Z47:BD47)))))</f>
        <v>3.7878</v>
      </c>
      <c r="BF47" s="191" t="n">
        <f aca="false" t="array" ref="BF47:BF47">IF(BF$4&lt;$D47,0,IF(BF$4&gt;$F$21,0,IF(BF$4=$F$21,$F47-SUM($Z47:BE47),MIN($F47*INDEX($AA$24:$DB$24,BF$4-$D47+1),$F47-SUM($Z47:BE47)))))</f>
        <v>3.7878</v>
      </c>
      <c r="BG47" s="191" t="n">
        <f aca="false" t="array" ref="BG47:BG47">IF(BG$4&lt;$D47,0,IF(BG$4&gt;$F$21,0,IF(BG$4=$F$21,$F47-SUM($Z47:BF47),MIN($F47*INDEX($AA$24:$DB$24,BG$4-$D47+1),$F47-SUM($Z47:BF47)))))</f>
        <v>3.7878</v>
      </c>
      <c r="BH47" s="191" t="n">
        <f aca="false" t="array" ref="BH47:BH47">IF(BH$4&lt;$D47,0,IF(BH$4&gt;$F$21,0,IF(BH$4=$F$21,$F47-SUM($Z47:BG47),MIN($F47*INDEX($AA$24:$DB$24,BH$4-$D47+1),$F47-SUM($Z47:BG47)))))</f>
        <v>3.7878</v>
      </c>
      <c r="BI47" s="191" t="n">
        <f aca="false" t="array" ref="BI47:BI47">IF(BI$4&lt;$D47,0,IF(BI$4&gt;$F$21,0,IF(BI$4=$F$21,$F47-SUM($Z47:BH47),MIN($F47*INDEX($AA$24:$DB$24,BI$4-$D47+1),$F47-SUM($Z47:BH47)))))</f>
        <v>3.7878</v>
      </c>
      <c r="BJ47" s="191" t="n">
        <f aca="false" t="array" ref="BJ47:BJ47">IF(BJ$4&lt;$D47,0,IF(BJ$4&gt;$F$21,0,IF(BJ$4=$F$21,$F47-SUM($Z47:BI47),MIN($F47*INDEX($AA$24:$DB$24,BJ$4-$D47+1),$F47-SUM($Z47:BI47)))))</f>
        <v>3.7878</v>
      </c>
      <c r="BK47" s="191" t="n">
        <f aca="false" t="array" ref="BK47:BK47">IF(BK$4&lt;$D47,0,IF(BK$4&gt;$F$21,0,IF(BK$4=$F$21,$F47-SUM($Z47:BJ47),MIN($F47*INDEX($AA$24:$DB$24,BK$4-$D47+1),$F47-SUM($Z47:BJ47)))))</f>
        <v>1.926</v>
      </c>
      <c r="BL47" s="191" t="n">
        <f aca="false" t="array" ref="BL47:BL47">IF(BL$4&lt;$D47,0,IF(BL$4&gt;$F$21,0,IF(BL$4=$F$21,$F47-SUM($Z47:BK47),MIN($F47*INDEX($AA$24:$DB$24,BL$4-$D47+1),$F47-SUM($Z47:BK47)))))</f>
        <v>0</v>
      </c>
      <c r="BM47" s="191" t="n">
        <f aca="false" t="array" ref="BM47:BM47">IF(BM$4&lt;$D47,0,IF(BM$4&gt;$F$21,0,IF(BM$4=$F$21,$F47-SUM($Z47:BL47),MIN($F47*INDEX($AA$24:$DB$24,BM$4-$D47+1),$F47-SUM($Z47:BL47)))))</f>
        <v>0</v>
      </c>
      <c r="BN47" s="191" t="n">
        <f aca="false" t="array" ref="BN47:BN47">IF(BN$4&lt;$D47,0,IF(BN$4&gt;$F$21,0,IF(BN$4=$F$21,$F47-SUM($Z47:BM47),MIN($F47*INDEX($AA$24:$DB$24,BN$4-$D47+1),$F47-SUM($Z47:BM47)))))</f>
        <v>0</v>
      </c>
      <c r="BO47" s="191" t="n">
        <f aca="false" t="array" ref="BO47:BO47">IF(BO$4&lt;$D47,0,IF(BO$4&gt;$F$21,0,IF(BO$4=$F$21,$F47-SUM($Z47:BN47),MIN($F47*INDEX($AA$24:$DB$24,BO$4-$D47+1),$F47-SUM($Z47:BN47)))))</f>
        <v>0</v>
      </c>
      <c r="BP47" s="191" t="n">
        <f aca="false" t="array" ref="BP47:BP47">IF(BP$4&lt;$D47,0,IF(BP$4&gt;$F$21,0,IF(BP$4=$F$21,$F47-SUM($Z47:BO47),MIN($F47*INDEX($AA$24:$DB$24,BP$4-$D47+1),$F47-SUM($Z47:BO47)))))</f>
        <v>0</v>
      </c>
      <c r="BQ47" s="191" t="n">
        <f aca="false" t="array" ref="BQ47:BQ47">IF(BQ$4&lt;$D47,0,IF(BQ$4&gt;$F$21,0,IF(BQ$4=$F$21,$F47-SUM($Z47:BP47),MIN($F47*INDEX($AA$24:$DB$24,BQ$4-$D47+1),$F47-SUM($Z47:BP47)))))</f>
        <v>0</v>
      </c>
      <c r="BR47" s="191" t="n">
        <f aca="false" t="array" ref="BR47:BR47">IF(BR$4&lt;$D47,0,IF(BR$4&gt;$F$21,0,IF(BR$4=$F$21,$F47-SUM($Z47:BQ47),MIN($F47*INDEX($AA$24:$DB$24,BR$4-$D47+1),$F47-SUM($Z47:BQ47)))))</f>
        <v>0</v>
      </c>
      <c r="BS47" s="191" t="n">
        <f aca="false" t="array" ref="BS47:BS47">IF(BS$4&lt;$D47,0,IF(BS$4&gt;$F$21,0,IF(BS$4=$F$21,$F47-SUM($Z47:BR47),MIN($F47*INDEX($AA$24:$DB$24,BS$4-$D47+1),$F47-SUM($Z47:BR47)))))</f>
        <v>0</v>
      </c>
      <c r="BT47" s="191" t="n">
        <f aca="false" t="array" ref="BT47:BT47">IF(BT$4&lt;$D47,0,IF(BT$4&gt;$F$21,0,IF(BT$4=$F$21,$F47-SUM($Z47:BS47),MIN($F47*INDEX($AA$24:$DB$24,BT$4-$D47+1),$F47-SUM($Z47:BS47)))))</f>
        <v>0</v>
      </c>
      <c r="BU47" s="191" t="n">
        <f aca="false" t="array" ref="BU47:BU47">IF(BU$4&lt;$D47,0,IF(BU$4&gt;$F$21,0,IF(BU$4=$F$21,$F47-SUM($Z47:BT47),MIN($F47*INDEX($AA$24:$DB$24,BU$4-$D47+1),$F47-SUM($Z47:BT47)))))</f>
        <v>0</v>
      </c>
      <c r="BV47" s="191" t="n">
        <f aca="false" t="array" ref="BV47:BV47">IF(BV$4&lt;$D47,0,IF(BV$4&gt;$F$21,0,IF(BV$4=$F$21,$F47-SUM($Z47:BU47),MIN($F47*INDEX($AA$24:$DB$24,BV$4-$D47+1),$F47-SUM($Z47:BU47)))))</f>
        <v>0</v>
      </c>
      <c r="BW47" s="191" t="n">
        <f aca="false" t="array" ref="BW47:BW47">IF(BW$4&lt;$D47,0,IF(BW$4&gt;$F$21,0,IF(BW$4=$F$21,$F47-SUM($Z47:BV47),MIN($F47*INDEX($AA$24:$DB$24,BW$4-$D47+1),$F47-SUM($Z47:BV47)))))</f>
        <v>0</v>
      </c>
      <c r="BX47" s="191" t="n">
        <f aca="false" t="array" ref="BX47:BX47">IF(BX$4&lt;$D47,0,IF(BX$4&gt;$F$21,0,IF(BX$4=$F$21,$F47-SUM($Z47:BW47),MIN($F47*INDEX($AA$24:$DB$24,BX$4-$D47+1),$F47-SUM($Z47:BW47)))))</f>
        <v>0</v>
      </c>
      <c r="BY47" s="191" t="n">
        <f aca="false" t="array" ref="BY47:BY47">IF(BY$4&lt;$D47,0,IF(BY$4&gt;$F$21,0,IF(BY$4=$F$21,$F47-SUM($Z47:BX47),MIN($F47*INDEX($AA$24:$DB$24,BY$4-$D47+1),$F47-SUM($Z47:BX47)))))</f>
        <v>0</v>
      </c>
      <c r="BZ47" s="191" t="n">
        <f aca="false" t="array" ref="BZ47:BZ47">IF(BZ$4&lt;$D47,0,IF(BZ$4&gt;$F$21,0,IF(BZ$4=$F$21,$F47-SUM($Z47:BY47),MIN($F47*INDEX($AA$24:$DB$24,BZ$4-$D47+1),$F47-SUM($Z47:BY47)))))</f>
        <v>0</v>
      </c>
      <c r="CA47" s="191" t="n">
        <f aca="false" t="array" ref="CA47:CA47">IF(CA$4&lt;$D47,0,IF(CA$4&gt;$F$21,0,IF(CA$4=$F$21,$F47-SUM($Z47:BZ47),MIN($F47*INDEX($AA$24:$DB$24,CA$4-$D47+1),$F47-SUM($Z47:BZ47)))))</f>
        <v>0</v>
      </c>
      <c r="CB47" s="191" t="n">
        <f aca="false" t="array" ref="CB47:CB47">IF(CB$4&lt;$D47,0,IF(CB$4&gt;$F$21,0,IF(CB$4=$F$21,$F47-SUM($Z47:CA47),MIN($F47*INDEX($AA$24:$DB$24,CB$4-$D47+1),$F47-SUM($Z47:CA47)))))</f>
        <v>0</v>
      </c>
      <c r="CC47" s="191" t="n">
        <f aca="false" t="array" ref="CC47:CC47">IF(CC$4&lt;$D47,0,IF(CC$4&gt;$F$21,0,IF(CC$4=$F$21,$F47-SUM($Z47:CB47),MIN($F47*INDEX($AA$24:$DB$24,CC$4-$D47+1),$F47-SUM($Z47:CB47)))))</f>
        <v>0</v>
      </c>
      <c r="CD47" s="191" t="n">
        <f aca="false" t="array" ref="CD47:CD47">IF(CD$4&lt;$D47,0,IF(CD$4&gt;$F$21,0,IF(CD$4=$F$21,$F47-SUM($Z47:CC47),MIN($F47*INDEX($AA$24:$DB$24,CD$4-$D47+1),$F47-SUM($Z47:CC47)))))</f>
        <v>0</v>
      </c>
      <c r="CE47" s="191" t="n">
        <f aca="false" t="array" ref="CE47:CE47">IF(CE$4&lt;$D47,0,IF(CE$4&gt;$F$21,0,IF(CE$4=$F$21,$F47-SUM($Z47:CD47),MIN($F47*INDEX($AA$24:$DB$24,CE$4-$D47+1),$F47-SUM($Z47:CD47)))))</f>
        <v>0</v>
      </c>
      <c r="CF47" s="191" t="n">
        <f aca="false" t="array" ref="CF47:CF47">IF(CF$4&lt;$D47,0,IF(CF$4&gt;$F$21,0,IF(CF$4=$F$21,$F47-SUM($Z47:CE47),MIN($F47*INDEX($AA$24:$DB$24,CF$4-$D47+1),$F47-SUM($Z47:CE47)))))</f>
        <v>0</v>
      </c>
      <c r="CG47" s="191" t="n">
        <f aca="false" t="array" ref="CG47:CG47">IF(CG$4&lt;$D47,0,IF(CG$4&gt;$F$21,0,IF(CG$4=$F$21,$F47-SUM($Z47:CF47),MIN($F47*INDEX($AA$24:$DB$24,CG$4-$D47+1),$F47-SUM($Z47:CF47)))))</f>
        <v>0</v>
      </c>
      <c r="CH47" s="191" t="n">
        <f aca="false" t="array" ref="CH47:CH47">IF(CH$4&lt;$D47,0,IF(CH$4&gt;$F$21,0,IF(CH$4=$F$21,$F47-SUM($Z47:CG47),MIN($F47*INDEX($AA$24:$DB$24,CH$4-$D47+1),$F47-SUM($Z47:CG47)))))</f>
        <v>0</v>
      </c>
      <c r="CI47" s="191" t="n">
        <f aca="false" t="array" ref="CI47:CI47">IF(CI$4&lt;$D47,0,IF(CI$4&gt;$F$21,0,IF(CI$4=$F$21,$F47-SUM($Z47:CH47),MIN($F47*INDEX($AA$24:$DB$24,CI$4-$D47+1),$F47-SUM($Z47:CH47)))))</f>
        <v>0</v>
      </c>
      <c r="CJ47" s="191" t="n">
        <f aca="false" t="array" ref="CJ47:CJ47">IF(CJ$4&lt;$D47,0,IF(CJ$4&gt;$F$21,0,IF(CJ$4=$F$21,$F47-SUM($Z47:CI47),MIN($F47*INDEX($AA$24:$DB$24,CJ$4-$D47+1),$F47-SUM($Z47:CI47)))))</f>
        <v>0</v>
      </c>
      <c r="CK47" s="191" t="n">
        <f aca="false" t="array" ref="CK47:CK47">IF(CK$4&lt;$D47,0,IF(CK$4&gt;$F$21,0,IF(CK$4=$F$21,$F47-SUM($Z47:CJ47),MIN($F47*INDEX($AA$24:$DB$24,CK$4-$D47+1),$F47-SUM($Z47:CJ47)))))</f>
        <v>0</v>
      </c>
      <c r="CL47" s="191" t="n">
        <f aca="false" t="array" ref="CL47:CL47">IF(CL$4&lt;$D47,0,IF(CL$4&gt;$F$21,0,IF(CL$4=$F$21,$F47-SUM($Z47:CK47),MIN($F47*INDEX($AA$24:$DB$24,CL$4-$D47+1),$F47-SUM($Z47:CK47)))))</f>
        <v>0</v>
      </c>
      <c r="CM47" s="191" t="n">
        <f aca="false" t="array" ref="CM47:CM47">IF(CM$4&lt;$D47,0,IF(CM$4&gt;$F$21,0,IF(CM$4=$F$21,$F47-SUM($Z47:CL47),MIN($F47*INDEX($AA$24:$DB$24,CM$4-$D47+1),$F47-SUM($Z47:CL47)))))</f>
        <v>0</v>
      </c>
      <c r="CN47" s="191" t="n">
        <f aca="false" t="array" ref="CN47:CN47">IF(CN$4&lt;$D47,0,IF(CN$4&gt;$F$21,0,IF(CN$4=$F$21,$F47-SUM($Z47:CM47),MIN($F47*INDEX($AA$24:$DB$24,CN$4-$D47+1),$F47-SUM($Z47:CM47)))))</f>
        <v>0</v>
      </c>
      <c r="CO47" s="191" t="n">
        <f aca="false" t="array" ref="CO47:CO47">IF(CO$4&lt;$D47,0,IF(CO$4&gt;$F$21,0,IF(CO$4=$F$21,$F47-SUM($Z47:CN47),MIN($F47*INDEX($AA$24:$DB$24,CO$4-$D47+1),$F47-SUM($Z47:CN47)))))</f>
        <v>0</v>
      </c>
      <c r="CP47" s="191" t="n">
        <f aca="false" t="array" ref="CP47:CP47">IF(CP$4&lt;$D47,0,IF(CP$4&gt;$F$21,0,IF(CP$4=$F$21,$F47-SUM($Z47:CO47),MIN($F47*INDEX($AA$24:$DB$24,CP$4-$D47+1),$F47-SUM($Z47:CO47)))))</f>
        <v>0</v>
      </c>
      <c r="CQ47" s="191" t="n">
        <f aca="false" t="array" ref="CQ47:CQ47">IF(CQ$4&lt;$D47,0,IF(CQ$4&gt;$F$21,0,IF(CQ$4=$F$21,$F47-SUM($Z47:CP47),MIN($F47*INDEX($AA$24:$DB$24,CQ$4-$D47+1),$F47-SUM($Z47:CP47)))))</f>
        <v>0</v>
      </c>
      <c r="CR47" s="191" t="n">
        <f aca="false" t="array" ref="CR47:CR47">IF(CR$4&lt;$D47,0,IF(CR$4&gt;$F$21,0,IF(CR$4=$F$21,$F47-SUM($Z47:CQ47),MIN($F47*INDEX($AA$24:$DB$24,CR$4-$D47+1),$F47-SUM($Z47:CQ47)))))</f>
        <v>0</v>
      </c>
      <c r="CS47" s="191" t="n">
        <f aca="false" t="array" ref="CS47:CS47">IF(CS$4&lt;$D47,0,IF(CS$4&gt;$F$21,0,IF(CS$4=$F$21,$F47-SUM($Z47:CR47),MIN($F47*INDEX($AA$24:$DB$24,CS$4-$D47+1),$F47-SUM($Z47:CR47)))))</f>
        <v>0</v>
      </c>
      <c r="CT47" s="191" t="n">
        <f aca="false" t="array" ref="CT47:CT47">IF(CT$4&lt;$D47,0,IF(CT$4&gt;$F$21,0,IF(CT$4=$F$21,$F47-SUM($Z47:CS47),MIN($F47*INDEX($AA$24:$DB$24,CT$4-$D47+1),$F47-SUM($Z47:CS47)))))</f>
        <v>0</v>
      </c>
      <c r="CU47" s="191" t="n">
        <f aca="false" t="array" ref="CU47:CU47">IF(CU$4&lt;$D47,0,IF(CU$4&gt;$F$21,0,IF(CU$4=$F$21,$F47-SUM($Z47:CT47),MIN($F47*INDEX($AA$24:$DB$24,CU$4-$D47+1),$F47-SUM($Z47:CT47)))))</f>
        <v>0</v>
      </c>
      <c r="CV47" s="191" t="n">
        <f aca="false" t="array" ref="CV47:CV47">IF(CV$4&lt;$D47,0,IF(CV$4&gt;$F$21,0,IF(CV$4=$F$21,$F47-SUM($Z47:CU47),MIN($F47*INDEX($AA$24:$DB$24,CV$4-$D47+1),$F47-SUM($Z47:CU47)))))</f>
        <v>0</v>
      </c>
      <c r="CW47" s="191" t="n">
        <f aca="false" t="array" ref="CW47:CW47">IF(CW$4&lt;$D47,0,IF(CW$4&gt;$F$21,0,IF(CW$4=$F$21,$F47-SUM($Z47:CV47),MIN($F47*INDEX($AA$24:$DB$24,CW$4-$D47+1),$F47-SUM($Z47:CV47)))))</f>
        <v>0</v>
      </c>
      <c r="CX47" s="191" t="n">
        <f aca="false" t="array" ref="CX47:CX47">IF(CX$4&lt;$D47,0,IF(CX$4&gt;$F$21,0,IF(CX$4=$F$21,$F47-SUM($Z47:CW47),MIN($F47*INDEX($AA$24:$DB$24,CX$4-$D47+1),$F47-SUM($Z47:CW47)))))</f>
        <v>0</v>
      </c>
      <c r="CY47" s="191" t="n">
        <f aca="false" t="array" ref="CY47:CY47">IF(CY$4&lt;$D47,0,IF(CY$4&gt;$F$21,0,IF(CY$4=$F$21,$F47-SUM($Z47:CX47),MIN($F47*INDEX($AA$24:$DB$24,CY$4-$D47+1),$F47-SUM($Z47:CX47)))))</f>
        <v>0</v>
      </c>
      <c r="CZ47" s="191" t="n">
        <f aca="false" t="array" ref="CZ47:CZ47">IF(CZ$4&lt;$D47,0,IF(CZ$4&gt;$F$21,0,IF(CZ$4=$F$21,$F47-SUM($Z47:CY47),MIN($F47*INDEX($AA$24:$DB$24,CZ$4-$D47+1),$F47-SUM($Z47:CY47)))))</f>
        <v>0</v>
      </c>
      <c r="DA47" s="191" t="n">
        <f aca="false" t="array" ref="DA47:DA47">IF(DA$4&lt;$D47,0,IF(DA$4&gt;$F$21,0,IF(DA$4=$F$21,$F47-SUM($Z47:CZ47),MIN($F47*INDEX($AA$24:$DB$24,DA$4-$D47+1),$F47-SUM($Z47:CZ47)))))</f>
        <v>0</v>
      </c>
      <c r="DB47" s="191" t="n">
        <f aca="false" t="array" ref="DB47:DB47">IF(DB$4&lt;$D47,0,IF(DB$4&gt;$F$21,0,IF(DB$4=$F$21,$F47-SUM($Z47:DA47),MIN($F47*INDEX($AA$24:$DB$24,DB$4-$D47+1),$F47-SUM($Z47:DA47)))))</f>
        <v>0</v>
      </c>
    </row>
    <row r="48" customFormat="false" ht="14.25" hidden="false" customHeight="false" outlineLevel="3" collapsed="false">
      <c r="D48" s="3" t="n">
        <v>23</v>
      </c>
      <c r="E48" s="3" t="str">
        <v>Total Capex Year 23</v>
      </c>
      <c r="F48" s="187" t="n">
        <v>90.6</v>
      </c>
      <c r="G48" s="187" t="n">
        <f aca="false">SUM(AA48:DB48)-F48</f>
        <v>0</v>
      </c>
      <c r="AA48" s="191" t="n">
        <f aca="false" t="array" ref="AA48:AA48">IF(AA$4&lt;$D48,0,IF(AA$4&gt;$F$21,0,IF(AA$4=$F$21,$F48-SUM($Z48:Z48),MIN($F48*INDEX($AA$24:$DB$24,AA$4-$D48+1),$F48-SUM($Z48:Z48)))))</f>
        <v>0</v>
      </c>
      <c r="AB48" s="191" t="n">
        <f aca="false" t="array" ref="AB48:AB48">IF(AB$4&lt;$D48,0,IF(AB$4&gt;$F$21,0,IF(AB$4=$F$21,$F48-SUM($Z48:AA48),MIN($F48*INDEX($AA$24:$DB$24,AB$4-$D48+1),$F48-SUM($Z48:AA48)))))</f>
        <v>0</v>
      </c>
      <c r="AC48" s="191" t="n">
        <f aca="false" t="array" ref="AC48:AC48">IF(AC$4&lt;$D48,0,IF(AC$4&gt;$F$21,0,IF(AC$4=$F$21,$F48-SUM($Z48:AB48),MIN($F48*INDEX($AA$24:$DB$24,AC$4-$D48+1),$F48-SUM($Z48:AB48)))))</f>
        <v>0</v>
      </c>
      <c r="AD48" s="191" t="n">
        <f aca="false" t="array" ref="AD48:AD48">IF(AD$4&lt;$D48,0,IF(AD$4&gt;$F$21,0,IF(AD$4=$F$21,$F48-SUM($Z48:AC48),MIN($F48*INDEX($AA$24:$DB$24,AD$4-$D48+1),$F48-SUM($Z48:AC48)))))</f>
        <v>0</v>
      </c>
      <c r="AE48" s="191" t="n">
        <f aca="false" t="array" ref="AE48:AE48">IF(AE$4&lt;$D48,0,IF(AE$4&gt;$F$21,0,IF(AE$4=$F$21,$F48-SUM($Z48:AD48),MIN($F48*INDEX($AA$24:$DB$24,AE$4-$D48+1),$F48-SUM($Z48:AD48)))))</f>
        <v>0</v>
      </c>
      <c r="AF48" s="191" t="n">
        <f aca="false" t="array" ref="AF48:AF48">IF(AF$4&lt;$D48,0,IF(AF$4&gt;$F$21,0,IF(AF$4=$F$21,$F48-SUM($Z48:AE48),MIN($F48*INDEX($AA$24:$DB$24,AF$4-$D48+1),$F48-SUM($Z48:AE48)))))</f>
        <v>0</v>
      </c>
      <c r="AG48" s="191" t="n">
        <f aca="false" t="array" ref="AG48:AG48">IF(AG$4&lt;$D48,0,IF(AG$4&gt;$F$21,0,IF(AG$4=$F$21,$F48-SUM($Z48:AF48),MIN($F48*INDEX($AA$24:$DB$24,AG$4-$D48+1),$F48-SUM($Z48:AF48)))))</f>
        <v>0</v>
      </c>
      <c r="AH48" s="191" t="n">
        <f aca="false" t="array" ref="AH48:AH48">IF(AH$4&lt;$D48,0,IF(AH$4&gt;$F$21,0,IF(AH$4=$F$21,$F48-SUM($Z48:AG48),MIN($F48*INDEX($AA$24:$DB$24,AH$4-$D48+1),$F48-SUM($Z48:AG48)))))</f>
        <v>0</v>
      </c>
      <c r="AI48" s="191" t="n">
        <f aca="false" t="array" ref="AI48:AI48">IF(AI$4&lt;$D48,0,IF(AI$4&gt;$F$21,0,IF(AI$4=$F$21,$F48-SUM($Z48:AH48),MIN($F48*INDEX($AA$24:$DB$24,AI$4-$D48+1),$F48-SUM($Z48:AH48)))))</f>
        <v>0</v>
      </c>
      <c r="AJ48" s="191" t="n">
        <f aca="false" t="array" ref="AJ48:AJ48">IF(AJ$4&lt;$D48,0,IF(AJ$4&gt;$F$21,0,IF(AJ$4=$F$21,$F48-SUM($Z48:AI48),MIN($F48*INDEX($AA$24:$DB$24,AJ$4-$D48+1),$F48-SUM($Z48:AI48)))))</f>
        <v>0</v>
      </c>
      <c r="AK48" s="191" t="n">
        <f aca="false" t="array" ref="AK48:AK48">IF(AK$4&lt;$D48,0,IF(AK$4&gt;$F$21,0,IF(AK$4=$F$21,$F48-SUM($Z48:AJ48),MIN($F48*INDEX($AA$24:$DB$24,AK$4-$D48+1),$F48-SUM($Z48:AJ48)))))</f>
        <v>0</v>
      </c>
      <c r="AL48" s="191" t="n">
        <f aca="false" t="array" ref="AL48:AL48">IF(AL$4&lt;$D48,0,IF(AL$4&gt;$F$21,0,IF(AL$4=$F$21,$F48-SUM($Z48:AK48),MIN($F48*INDEX($AA$24:$DB$24,AL$4-$D48+1),$F48-SUM($Z48:AK48)))))</f>
        <v>0</v>
      </c>
      <c r="AM48" s="191" t="n">
        <f aca="false" t="array" ref="AM48:AM48">IF(AM$4&lt;$D48,0,IF(AM$4&gt;$F$21,0,IF(AM$4=$F$21,$F48-SUM($Z48:AL48),MIN($F48*INDEX($AA$24:$DB$24,AM$4-$D48+1),$F48-SUM($Z48:AL48)))))</f>
        <v>0</v>
      </c>
      <c r="AN48" s="191" t="n">
        <f aca="false" t="array" ref="AN48:AN48">IF(AN$4&lt;$D48,0,IF(AN$4&gt;$F$21,0,IF(AN$4=$F$21,$F48-SUM($Z48:AM48),MIN($F48*INDEX($AA$24:$DB$24,AN$4-$D48+1),$F48-SUM($Z48:AM48)))))</f>
        <v>0</v>
      </c>
      <c r="AO48" s="191" t="n">
        <f aca="false" t="array" ref="AO48:AO48">IF(AO$4&lt;$D48,0,IF(AO$4&gt;$F$21,0,IF(AO$4=$F$21,$F48-SUM($Z48:AN48),MIN($F48*INDEX($AA$24:$DB$24,AO$4-$D48+1),$F48-SUM($Z48:AN48)))))</f>
        <v>0</v>
      </c>
      <c r="AP48" s="191" t="n">
        <f aca="false" t="array" ref="AP48:AP48">IF(AP$4&lt;$D48,0,IF(AP$4&gt;$F$21,0,IF(AP$4=$F$21,$F48-SUM($Z48:AO48),MIN($F48*INDEX($AA$24:$DB$24,AP$4-$D48+1),$F48-SUM($Z48:AO48)))))</f>
        <v>0</v>
      </c>
      <c r="AQ48" s="191" t="n">
        <f aca="false" t="array" ref="AQ48:AQ48">IF(AQ$4&lt;$D48,0,IF(AQ$4&gt;$F$21,0,IF(AQ$4=$F$21,$F48-SUM($Z48:AP48),MIN($F48*INDEX($AA$24:$DB$24,AQ$4-$D48+1),$F48-SUM($Z48:AP48)))))</f>
        <v>0</v>
      </c>
      <c r="AR48" s="191" t="n">
        <f aca="false" t="array" ref="AR48:AR48">IF(AR$4&lt;$D48,0,IF(AR$4&gt;$F$21,0,IF(AR$4=$F$21,$F48-SUM($Z48:AQ48),MIN($F48*INDEX($AA$24:$DB$24,AR$4-$D48+1),$F48-SUM($Z48:AQ48)))))</f>
        <v>0</v>
      </c>
      <c r="AS48" s="191" t="n">
        <f aca="false" t="array" ref="AS48:AS48">IF(AS$4&lt;$D48,0,IF(AS$4&gt;$F$21,0,IF(AS$4=$F$21,$F48-SUM($Z48:AR48),MIN($F48*INDEX($AA$24:$DB$24,AS$4-$D48+1),$F48-SUM($Z48:AR48)))))</f>
        <v>0</v>
      </c>
      <c r="AT48" s="191" t="n">
        <f aca="false" t="array" ref="AT48:AT48">IF(AT$4&lt;$D48,0,IF(AT$4&gt;$F$21,0,IF(AT$4=$F$21,$F48-SUM($Z48:AS48),MIN($F48*INDEX($AA$24:$DB$24,AT$4-$D48+1),$F48-SUM($Z48:AS48)))))</f>
        <v>0</v>
      </c>
      <c r="AU48" s="191" t="n">
        <f aca="false" t="array" ref="AU48:AU48">IF(AU$4&lt;$D48,0,IF(AU$4&gt;$F$21,0,IF(AU$4=$F$21,$F48-SUM($Z48:AT48),MIN($F48*INDEX($AA$24:$DB$24,AU$4-$D48+1),$F48-SUM($Z48:AT48)))))</f>
        <v>0</v>
      </c>
      <c r="AV48" s="191" t="n">
        <f aca="false" t="array" ref="AV48:AV48">IF(AV$4&lt;$D48,0,IF(AV$4&gt;$F$21,0,IF(AV$4=$F$21,$F48-SUM($Z48:AU48),MIN($F48*INDEX($AA$24:$DB$24,AV$4-$D48+1),$F48-SUM($Z48:AU48)))))</f>
        <v>0</v>
      </c>
      <c r="AW48" s="191" t="n">
        <f aca="false" t="array" ref="AW48:AW48">IF(AW$4&lt;$D48,0,IF(AW$4&gt;$F$21,0,IF(AW$4=$F$21,$F48-SUM($Z48:AV48),MIN($F48*INDEX($AA$24:$DB$24,AW$4-$D48+1),$F48-SUM($Z48:AV48)))))</f>
        <v>4.53</v>
      </c>
      <c r="AX48" s="191" t="n">
        <f aca="false" t="array" ref="AX48:AX48">IF(AX$4&lt;$D48,0,IF(AX$4&gt;$F$21,0,IF(AX$4=$F$21,$F48-SUM($Z48:AW48),MIN($F48*INDEX($AA$24:$DB$24,AX$4-$D48+1),$F48-SUM($Z48:AW48)))))</f>
        <v>8.607</v>
      </c>
      <c r="AY48" s="191" t="n">
        <f aca="false" t="array" ref="AY48:AY48">IF(AY$4&lt;$D48,0,IF(AY$4&gt;$F$21,0,IF(AY$4=$F$21,$F48-SUM($Z48:AX48),MIN($F48*INDEX($AA$24:$DB$24,AY$4-$D48+1),$F48-SUM($Z48:AX48)))))</f>
        <v>7.7916</v>
      </c>
      <c r="AZ48" s="191" t="n">
        <f aca="false" t="array" ref="AZ48:AZ48">IF(AZ$4&lt;$D48,0,IF(AZ$4&gt;$F$21,0,IF(AZ$4=$F$21,$F48-SUM($Z48:AY48),MIN($F48*INDEX($AA$24:$DB$24,AZ$4-$D48+1),$F48-SUM($Z48:AY48)))))</f>
        <v>6.9762</v>
      </c>
      <c r="BA48" s="191" t="n">
        <f aca="false" t="array" ref="BA48:BA48">IF(BA$4&lt;$D48,0,IF(BA$4&gt;$F$21,0,IF(BA$4=$F$21,$F48-SUM($Z48:AZ48),MIN($F48*INDEX($AA$24:$DB$24,BA$4-$D48+1),$F48-SUM($Z48:AZ48)))))</f>
        <v>6.2514</v>
      </c>
      <c r="BB48" s="191" t="n">
        <f aca="false" t="array" ref="BB48:BB48">IF(BB$4&lt;$D48,0,IF(BB$4&gt;$F$21,0,IF(BB$4=$F$21,$F48-SUM($Z48:BA48),MIN($F48*INDEX($AA$24:$DB$24,BB$4-$D48+1),$F48-SUM($Z48:BA48)))))</f>
        <v>5.6172</v>
      </c>
      <c r="BC48" s="191" t="n">
        <f aca="false" t="array" ref="BC48:BC48">IF(BC$4&lt;$D48,0,IF(BC$4&gt;$F$21,0,IF(BC$4=$F$21,$F48-SUM($Z48:BB48),MIN($F48*INDEX($AA$24:$DB$24,BC$4-$D48+1),$F48-SUM($Z48:BB48)))))</f>
        <v>5.3454</v>
      </c>
      <c r="BD48" s="191" t="n">
        <f aca="false" t="array" ref="BD48:BD48">IF(BD$4&lt;$D48,0,IF(BD$4&gt;$F$21,0,IF(BD$4=$F$21,$F48-SUM($Z48:BC48),MIN($F48*INDEX($AA$24:$DB$24,BD$4-$D48+1),$F48-SUM($Z48:BC48)))))</f>
        <v>5.3454</v>
      </c>
      <c r="BE48" s="191" t="n">
        <f aca="false" t="array" ref="BE48:BE48">IF(BE$4&lt;$D48,0,IF(BE$4&gt;$F$21,0,IF(BE$4=$F$21,$F48-SUM($Z48:BD48),MIN($F48*INDEX($AA$24:$DB$24,BE$4-$D48+1),$F48-SUM($Z48:BD48)))))</f>
        <v>5.3454</v>
      </c>
      <c r="BF48" s="191" t="n">
        <f aca="false" t="array" ref="BF48:BF48">IF(BF$4&lt;$D48,0,IF(BF$4&gt;$F$21,0,IF(BF$4=$F$21,$F48-SUM($Z48:BE48),MIN($F48*INDEX($AA$24:$DB$24,BF$4-$D48+1),$F48-SUM($Z48:BE48)))))</f>
        <v>5.3454</v>
      </c>
      <c r="BG48" s="191" t="n">
        <f aca="false" t="array" ref="BG48:BG48">IF(BG$4&lt;$D48,0,IF(BG$4&gt;$F$21,0,IF(BG$4=$F$21,$F48-SUM($Z48:BF48),MIN($F48*INDEX($AA$24:$DB$24,BG$4-$D48+1),$F48-SUM($Z48:BF48)))))</f>
        <v>5.3454</v>
      </c>
      <c r="BH48" s="191" t="n">
        <f aca="false" t="array" ref="BH48:BH48">IF(BH$4&lt;$D48,0,IF(BH$4&gt;$F$21,0,IF(BH$4=$F$21,$F48-SUM($Z48:BG48),MIN($F48*INDEX($AA$24:$DB$24,BH$4-$D48+1),$F48-SUM($Z48:BG48)))))</f>
        <v>5.3454</v>
      </c>
      <c r="BI48" s="191" t="n">
        <f aca="false" t="array" ref="BI48:BI48">IF(BI$4&lt;$D48,0,IF(BI$4&gt;$F$21,0,IF(BI$4=$F$21,$F48-SUM($Z48:BH48),MIN($F48*INDEX($AA$24:$DB$24,BI$4-$D48+1),$F48-SUM($Z48:BH48)))))</f>
        <v>5.3454</v>
      </c>
      <c r="BJ48" s="191" t="n">
        <f aca="false" t="array" ref="BJ48:BJ48">IF(BJ$4&lt;$D48,0,IF(BJ$4&gt;$F$21,0,IF(BJ$4=$F$21,$F48-SUM($Z48:BI48),MIN($F48*INDEX($AA$24:$DB$24,BJ$4-$D48+1),$F48-SUM($Z48:BI48)))))</f>
        <v>5.3454</v>
      </c>
      <c r="BK48" s="191" t="n">
        <f aca="false" t="array" ref="BK48:BK48">IF(BK$4&lt;$D48,0,IF(BK$4&gt;$F$21,0,IF(BK$4=$F$21,$F48-SUM($Z48:BJ48),MIN($F48*INDEX($AA$24:$DB$24,BK$4-$D48+1),$F48-SUM($Z48:BJ48)))))</f>
        <v>5.3454</v>
      </c>
      <c r="BL48" s="191" t="n">
        <f aca="false" t="array" ref="BL48:BL48">IF(BL$4&lt;$D48,0,IF(BL$4&gt;$F$21,0,IF(BL$4=$F$21,$F48-SUM($Z48:BK48),MIN($F48*INDEX($AA$24:$DB$24,BL$4-$D48+1),$F48-SUM($Z48:BK48)))))</f>
        <v>2.718</v>
      </c>
      <c r="BM48" s="191" t="n">
        <f aca="false" t="array" ref="BM48:BM48">IF(BM$4&lt;$D48,0,IF(BM$4&gt;$F$21,0,IF(BM$4=$F$21,$F48-SUM($Z48:BL48),MIN($F48*INDEX($AA$24:$DB$24,BM$4-$D48+1),$F48-SUM($Z48:BL48)))))</f>
        <v>0</v>
      </c>
      <c r="BN48" s="191" t="n">
        <f aca="false" t="array" ref="BN48:BN48">IF(BN$4&lt;$D48,0,IF(BN$4&gt;$F$21,0,IF(BN$4=$F$21,$F48-SUM($Z48:BM48),MIN($F48*INDEX($AA$24:$DB$24,BN$4-$D48+1),$F48-SUM($Z48:BM48)))))</f>
        <v>0</v>
      </c>
      <c r="BO48" s="191" t="n">
        <f aca="false" t="array" ref="BO48:BO48">IF(BO$4&lt;$D48,0,IF(BO$4&gt;$F$21,0,IF(BO$4=$F$21,$F48-SUM($Z48:BN48),MIN($F48*INDEX($AA$24:$DB$24,BO$4-$D48+1),$F48-SUM($Z48:BN48)))))</f>
        <v>0</v>
      </c>
      <c r="BP48" s="191" t="n">
        <f aca="false" t="array" ref="BP48:BP48">IF(BP$4&lt;$D48,0,IF(BP$4&gt;$F$21,0,IF(BP$4=$F$21,$F48-SUM($Z48:BO48),MIN($F48*INDEX($AA$24:$DB$24,BP$4-$D48+1),$F48-SUM($Z48:BO48)))))</f>
        <v>0</v>
      </c>
      <c r="BQ48" s="191" t="n">
        <f aca="false" t="array" ref="BQ48:BQ48">IF(BQ$4&lt;$D48,0,IF(BQ$4&gt;$F$21,0,IF(BQ$4=$F$21,$F48-SUM($Z48:BP48),MIN($F48*INDEX($AA$24:$DB$24,BQ$4-$D48+1),$F48-SUM($Z48:BP48)))))</f>
        <v>0</v>
      </c>
      <c r="BR48" s="191" t="n">
        <f aca="false" t="array" ref="BR48:BR48">IF(BR$4&lt;$D48,0,IF(BR$4&gt;$F$21,0,IF(BR$4=$F$21,$F48-SUM($Z48:BQ48),MIN($F48*INDEX($AA$24:$DB$24,BR$4-$D48+1),$F48-SUM($Z48:BQ48)))))</f>
        <v>0</v>
      </c>
      <c r="BS48" s="191" t="n">
        <f aca="false" t="array" ref="BS48:BS48">IF(BS$4&lt;$D48,0,IF(BS$4&gt;$F$21,0,IF(BS$4=$F$21,$F48-SUM($Z48:BR48),MIN($F48*INDEX($AA$24:$DB$24,BS$4-$D48+1),$F48-SUM($Z48:BR48)))))</f>
        <v>0</v>
      </c>
      <c r="BT48" s="191" t="n">
        <f aca="false" t="array" ref="BT48:BT48">IF(BT$4&lt;$D48,0,IF(BT$4&gt;$F$21,0,IF(BT$4=$F$21,$F48-SUM($Z48:BS48),MIN($F48*INDEX($AA$24:$DB$24,BT$4-$D48+1),$F48-SUM($Z48:BS48)))))</f>
        <v>0</v>
      </c>
      <c r="BU48" s="191" t="n">
        <f aca="false" t="array" ref="BU48:BU48">IF(BU$4&lt;$D48,0,IF(BU$4&gt;$F$21,0,IF(BU$4=$F$21,$F48-SUM($Z48:BT48),MIN($F48*INDEX($AA$24:$DB$24,BU$4-$D48+1),$F48-SUM($Z48:BT48)))))</f>
        <v>0</v>
      </c>
      <c r="BV48" s="191" t="n">
        <f aca="false" t="array" ref="BV48:BV48">IF(BV$4&lt;$D48,0,IF(BV$4&gt;$F$21,0,IF(BV$4=$F$21,$F48-SUM($Z48:BU48),MIN($F48*INDEX($AA$24:$DB$24,BV$4-$D48+1),$F48-SUM($Z48:BU48)))))</f>
        <v>0</v>
      </c>
      <c r="BW48" s="191" t="n">
        <f aca="false" t="array" ref="BW48:BW48">IF(BW$4&lt;$D48,0,IF(BW$4&gt;$F$21,0,IF(BW$4=$F$21,$F48-SUM($Z48:BV48),MIN($F48*INDEX($AA$24:$DB$24,BW$4-$D48+1),$F48-SUM($Z48:BV48)))))</f>
        <v>0</v>
      </c>
      <c r="BX48" s="191" t="n">
        <f aca="false" t="array" ref="BX48:BX48">IF(BX$4&lt;$D48,0,IF(BX$4&gt;$F$21,0,IF(BX$4=$F$21,$F48-SUM($Z48:BW48),MIN($F48*INDEX($AA$24:$DB$24,BX$4-$D48+1),$F48-SUM($Z48:BW48)))))</f>
        <v>0</v>
      </c>
      <c r="BY48" s="191" t="n">
        <f aca="false" t="array" ref="BY48:BY48">IF(BY$4&lt;$D48,0,IF(BY$4&gt;$F$21,0,IF(BY$4=$F$21,$F48-SUM($Z48:BX48),MIN($F48*INDEX($AA$24:$DB$24,BY$4-$D48+1),$F48-SUM($Z48:BX48)))))</f>
        <v>0</v>
      </c>
      <c r="BZ48" s="191" t="n">
        <f aca="false" t="array" ref="BZ48:BZ48">IF(BZ$4&lt;$D48,0,IF(BZ$4&gt;$F$21,0,IF(BZ$4=$F$21,$F48-SUM($Z48:BY48),MIN($F48*INDEX($AA$24:$DB$24,BZ$4-$D48+1),$F48-SUM($Z48:BY48)))))</f>
        <v>0</v>
      </c>
      <c r="CA48" s="191" t="n">
        <f aca="false" t="array" ref="CA48:CA48">IF(CA$4&lt;$D48,0,IF(CA$4&gt;$F$21,0,IF(CA$4=$F$21,$F48-SUM($Z48:BZ48),MIN($F48*INDEX($AA$24:$DB$24,CA$4-$D48+1),$F48-SUM($Z48:BZ48)))))</f>
        <v>0</v>
      </c>
      <c r="CB48" s="191" t="n">
        <f aca="false" t="array" ref="CB48:CB48">IF(CB$4&lt;$D48,0,IF(CB$4&gt;$F$21,0,IF(CB$4=$F$21,$F48-SUM($Z48:CA48),MIN($F48*INDEX($AA$24:$DB$24,CB$4-$D48+1),$F48-SUM($Z48:CA48)))))</f>
        <v>0</v>
      </c>
      <c r="CC48" s="191" t="n">
        <f aca="false" t="array" ref="CC48:CC48">IF(CC$4&lt;$D48,0,IF(CC$4&gt;$F$21,0,IF(CC$4=$F$21,$F48-SUM($Z48:CB48),MIN($F48*INDEX($AA$24:$DB$24,CC$4-$D48+1),$F48-SUM($Z48:CB48)))))</f>
        <v>0</v>
      </c>
      <c r="CD48" s="191" t="n">
        <f aca="false" t="array" ref="CD48:CD48">IF(CD$4&lt;$D48,0,IF(CD$4&gt;$F$21,0,IF(CD$4=$F$21,$F48-SUM($Z48:CC48),MIN($F48*INDEX($AA$24:$DB$24,CD$4-$D48+1),$F48-SUM($Z48:CC48)))))</f>
        <v>0</v>
      </c>
      <c r="CE48" s="191" t="n">
        <f aca="false" t="array" ref="CE48:CE48">IF(CE$4&lt;$D48,0,IF(CE$4&gt;$F$21,0,IF(CE$4=$F$21,$F48-SUM($Z48:CD48),MIN($F48*INDEX($AA$24:$DB$24,CE$4-$D48+1),$F48-SUM($Z48:CD48)))))</f>
        <v>0</v>
      </c>
      <c r="CF48" s="191" t="n">
        <f aca="false" t="array" ref="CF48:CF48">IF(CF$4&lt;$D48,0,IF(CF$4&gt;$F$21,0,IF(CF$4=$F$21,$F48-SUM($Z48:CE48),MIN($F48*INDEX($AA$24:$DB$24,CF$4-$D48+1),$F48-SUM($Z48:CE48)))))</f>
        <v>0</v>
      </c>
      <c r="CG48" s="191" t="n">
        <f aca="false" t="array" ref="CG48:CG48">IF(CG$4&lt;$D48,0,IF(CG$4&gt;$F$21,0,IF(CG$4=$F$21,$F48-SUM($Z48:CF48),MIN($F48*INDEX($AA$24:$DB$24,CG$4-$D48+1),$F48-SUM($Z48:CF48)))))</f>
        <v>0</v>
      </c>
      <c r="CH48" s="191" t="n">
        <f aca="false" t="array" ref="CH48:CH48">IF(CH$4&lt;$D48,0,IF(CH$4&gt;$F$21,0,IF(CH$4=$F$21,$F48-SUM($Z48:CG48),MIN($F48*INDEX($AA$24:$DB$24,CH$4-$D48+1),$F48-SUM($Z48:CG48)))))</f>
        <v>0</v>
      </c>
      <c r="CI48" s="191" t="n">
        <f aca="false" t="array" ref="CI48:CI48">IF(CI$4&lt;$D48,0,IF(CI$4&gt;$F$21,0,IF(CI$4=$F$21,$F48-SUM($Z48:CH48),MIN($F48*INDEX($AA$24:$DB$24,CI$4-$D48+1),$F48-SUM($Z48:CH48)))))</f>
        <v>0</v>
      </c>
      <c r="CJ48" s="191" t="n">
        <f aca="false" t="array" ref="CJ48:CJ48">IF(CJ$4&lt;$D48,0,IF(CJ$4&gt;$F$21,0,IF(CJ$4=$F$21,$F48-SUM($Z48:CI48),MIN($F48*INDEX($AA$24:$DB$24,CJ$4-$D48+1),$F48-SUM($Z48:CI48)))))</f>
        <v>0</v>
      </c>
      <c r="CK48" s="191" t="n">
        <f aca="false" t="array" ref="CK48:CK48">IF(CK$4&lt;$D48,0,IF(CK$4&gt;$F$21,0,IF(CK$4=$F$21,$F48-SUM($Z48:CJ48),MIN($F48*INDEX($AA$24:$DB$24,CK$4-$D48+1),$F48-SUM($Z48:CJ48)))))</f>
        <v>0</v>
      </c>
      <c r="CL48" s="191" t="n">
        <f aca="false" t="array" ref="CL48:CL48">IF(CL$4&lt;$D48,0,IF(CL$4&gt;$F$21,0,IF(CL$4=$F$21,$F48-SUM($Z48:CK48),MIN($F48*INDEX($AA$24:$DB$24,CL$4-$D48+1),$F48-SUM($Z48:CK48)))))</f>
        <v>0</v>
      </c>
      <c r="CM48" s="191" t="n">
        <f aca="false" t="array" ref="CM48:CM48">IF(CM$4&lt;$D48,0,IF(CM$4&gt;$F$21,0,IF(CM$4=$F$21,$F48-SUM($Z48:CL48),MIN($F48*INDEX($AA$24:$DB$24,CM$4-$D48+1),$F48-SUM($Z48:CL48)))))</f>
        <v>0</v>
      </c>
      <c r="CN48" s="191" t="n">
        <f aca="false" t="array" ref="CN48:CN48">IF(CN$4&lt;$D48,0,IF(CN$4&gt;$F$21,0,IF(CN$4=$F$21,$F48-SUM($Z48:CM48),MIN($F48*INDEX($AA$24:$DB$24,CN$4-$D48+1),$F48-SUM($Z48:CM48)))))</f>
        <v>0</v>
      </c>
      <c r="CO48" s="191" t="n">
        <f aca="false" t="array" ref="CO48:CO48">IF(CO$4&lt;$D48,0,IF(CO$4&gt;$F$21,0,IF(CO$4=$F$21,$F48-SUM($Z48:CN48),MIN($F48*INDEX($AA$24:$DB$24,CO$4-$D48+1),$F48-SUM($Z48:CN48)))))</f>
        <v>0</v>
      </c>
      <c r="CP48" s="191" t="n">
        <f aca="false" t="array" ref="CP48:CP48">IF(CP$4&lt;$D48,0,IF(CP$4&gt;$F$21,0,IF(CP$4=$F$21,$F48-SUM($Z48:CO48),MIN($F48*INDEX($AA$24:$DB$24,CP$4-$D48+1),$F48-SUM($Z48:CO48)))))</f>
        <v>0</v>
      </c>
      <c r="CQ48" s="191" t="n">
        <f aca="false" t="array" ref="CQ48:CQ48">IF(CQ$4&lt;$D48,0,IF(CQ$4&gt;$F$21,0,IF(CQ$4=$F$21,$F48-SUM($Z48:CP48),MIN($F48*INDEX($AA$24:$DB$24,CQ$4-$D48+1),$F48-SUM($Z48:CP48)))))</f>
        <v>0</v>
      </c>
      <c r="CR48" s="191" t="n">
        <f aca="false" t="array" ref="CR48:CR48">IF(CR$4&lt;$D48,0,IF(CR$4&gt;$F$21,0,IF(CR$4=$F$21,$F48-SUM($Z48:CQ48),MIN($F48*INDEX($AA$24:$DB$24,CR$4-$D48+1),$F48-SUM($Z48:CQ48)))))</f>
        <v>0</v>
      </c>
      <c r="CS48" s="191" t="n">
        <f aca="false" t="array" ref="CS48:CS48">IF(CS$4&lt;$D48,0,IF(CS$4&gt;$F$21,0,IF(CS$4=$F$21,$F48-SUM($Z48:CR48),MIN($F48*INDEX($AA$24:$DB$24,CS$4-$D48+1),$F48-SUM($Z48:CR48)))))</f>
        <v>0</v>
      </c>
      <c r="CT48" s="191" t="n">
        <f aca="false" t="array" ref="CT48:CT48">IF(CT$4&lt;$D48,0,IF(CT$4&gt;$F$21,0,IF(CT$4=$F$21,$F48-SUM($Z48:CS48),MIN($F48*INDEX($AA$24:$DB$24,CT$4-$D48+1),$F48-SUM($Z48:CS48)))))</f>
        <v>0</v>
      </c>
      <c r="CU48" s="191" t="n">
        <f aca="false" t="array" ref="CU48:CU48">IF(CU$4&lt;$D48,0,IF(CU$4&gt;$F$21,0,IF(CU$4=$F$21,$F48-SUM($Z48:CT48),MIN($F48*INDEX($AA$24:$DB$24,CU$4-$D48+1),$F48-SUM($Z48:CT48)))))</f>
        <v>0</v>
      </c>
      <c r="CV48" s="191" t="n">
        <f aca="false" t="array" ref="CV48:CV48">IF(CV$4&lt;$D48,0,IF(CV$4&gt;$F$21,0,IF(CV$4=$F$21,$F48-SUM($Z48:CU48),MIN($F48*INDEX($AA$24:$DB$24,CV$4-$D48+1),$F48-SUM($Z48:CU48)))))</f>
        <v>0</v>
      </c>
      <c r="CW48" s="191" t="n">
        <f aca="false" t="array" ref="CW48:CW48">IF(CW$4&lt;$D48,0,IF(CW$4&gt;$F$21,0,IF(CW$4=$F$21,$F48-SUM($Z48:CV48),MIN($F48*INDEX($AA$24:$DB$24,CW$4-$D48+1),$F48-SUM($Z48:CV48)))))</f>
        <v>0</v>
      </c>
      <c r="CX48" s="191" t="n">
        <f aca="false" t="array" ref="CX48:CX48">IF(CX$4&lt;$D48,0,IF(CX$4&gt;$F$21,0,IF(CX$4=$F$21,$F48-SUM($Z48:CW48),MIN($F48*INDEX($AA$24:$DB$24,CX$4-$D48+1),$F48-SUM($Z48:CW48)))))</f>
        <v>0</v>
      </c>
      <c r="CY48" s="191" t="n">
        <f aca="false" t="array" ref="CY48:CY48">IF(CY$4&lt;$D48,0,IF(CY$4&gt;$F$21,0,IF(CY$4=$F$21,$F48-SUM($Z48:CX48),MIN($F48*INDEX($AA$24:$DB$24,CY$4-$D48+1),$F48-SUM($Z48:CX48)))))</f>
        <v>0</v>
      </c>
      <c r="CZ48" s="191" t="n">
        <f aca="false" t="array" ref="CZ48:CZ48">IF(CZ$4&lt;$D48,0,IF(CZ$4&gt;$F$21,0,IF(CZ$4=$F$21,$F48-SUM($Z48:CY48),MIN($F48*INDEX($AA$24:$DB$24,CZ$4-$D48+1),$F48-SUM($Z48:CY48)))))</f>
        <v>0</v>
      </c>
      <c r="DA48" s="191" t="n">
        <f aca="false" t="array" ref="DA48:DA48">IF(DA$4&lt;$D48,0,IF(DA$4&gt;$F$21,0,IF(DA$4=$F$21,$F48-SUM($Z48:CZ48),MIN($F48*INDEX($AA$24:$DB$24,DA$4-$D48+1),$F48-SUM($Z48:CZ48)))))</f>
        <v>0</v>
      </c>
      <c r="DB48" s="191" t="n">
        <f aca="false" t="array" ref="DB48:DB48">IF(DB$4&lt;$D48,0,IF(DB$4&gt;$F$21,0,IF(DB$4=$F$21,$F48-SUM($Z48:DA48),MIN($F48*INDEX($AA$24:$DB$24,DB$4-$D48+1),$F48-SUM($Z48:DA48)))))</f>
        <v>0</v>
      </c>
    </row>
    <row r="49" customFormat="false" ht="14.25" hidden="false" customHeight="false" outlineLevel="3" collapsed="false">
      <c r="D49" s="3" t="n">
        <v>24</v>
      </c>
      <c r="E49" s="3" t="str">
        <v>Total Capex Year 24</v>
      </c>
      <c r="F49" s="187" t="n">
        <v>99</v>
      </c>
      <c r="G49" s="187" t="n">
        <f aca="false">SUM(AA49:DB49)-F49</f>
        <v>0</v>
      </c>
      <c r="AA49" s="191" t="n">
        <f aca="false" t="array" ref="AA49:AA49">IF(AA$4&lt;$D49,0,IF(AA$4&gt;$F$21,0,IF(AA$4=$F$21,$F49-SUM($Z49:Z49),MIN($F49*INDEX($AA$24:$DB$24,AA$4-$D49+1),$F49-SUM($Z49:Z49)))))</f>
        <v>0</v>
      </c>
      <c r="AB49" s="191" t="n">
        <f aca="false" t="array" ref="AB49:AB49">IF(AB$4&lt;$D49,0,IF(AB$4&gt;$F$21,0,IF(AB$4=$F$21,$F49-SUM($Z49:AA49),MIN($F49*INDEX($AA$24:$DB$24,AB$4-$D49+1),$F49-SUM($Z49:AA49)))))</f>
        <v>0</v>
      </c>
      <c r="AC49" s="191" t="n">
        <f aca="false" t="array" ref="AC49:AC49">IF(AC$4&lt;$D49,0,IF(AC$4&gt;$F$21,0,IF(AC$4=$F$21,$F49-SUM($Z49:AB49),MIN($F49*INDEX($AA$24:$DB$24,AC$4-$D49+1),$F49-SUM($Z49:AB49)))))</f>
        <v>0</v>
      </c>
      <c r="AD49" s="191" t="n">
        <f aca="false" t="array" ref="AD49:AD49">IF(AD$4&lt;$D49,0,IF(AD$4&gt;$F$21,0,IF(AD$4=$F$21,$F49-SUM($Z49:AC49),MIN($F49*INDEX($AA$24:$DB$24,AD$4-$D49+1),$F49-SUM($Z49:AC49)))))</f>
        <v>0</v>
      </c>
      <c r="AE49" s="191" t="n">
        <f aca="false" t="array" ref="AE49:AE49">IF(AE$4&lt;$D49,0,IF(AE$4&gt;$F$21,0,IF(AE$4=$F$21,$F49-SUM($Z49:AD49),MIN($F49*INDEX($AA$24:$DB$24,AE$4-$D49+1),$F49-SUM($Z49:AD49)))))</f>
        <v>0</v>
      </c>
      <c r="AF49" s="191" t="n">
        <f aca="false" t="array" ref="AF49:AF49">IF(AF$4&lt;$D49,0,IF(AF$4&gt;$F$21,0,IF(AF$4=$F$21,$F49-SUM($Z49:AE49),MIN($F49*INDEX($AA$24:$DB$24,AF$4-$D49+1),$F49-SUM($Z49:AE49)))))</f>
        <v>0</v>
      </c>
      <c r="AG49" s="191" t="n">
        <f aca="false" t="array" ref="AG49:AG49">IF(AG$4&lt;$D49,0,IF(AG$4&gt;$F$21,0,IF(AG$4=$F$21,$F49-SUM($Z49:AF49),MIN($F49*INDEX($AA$24:$DB$24,AG$4-$D49+1),$F49-SUM($Z49:AF49)))))</f>
        <v>0</v>
      </c>
      <c r="AH49" s="191" t="n">
        <f aca="false" t="array" ref="AH49:AH49">IF(AH$4&lt;$D49,0,IF(AH$4&gt;$F$21,0,IF(AH$4=$F$21,$F49-SUM($Z49:AG49),MIN($F49*INDEX($AA$24:$DB$24,AH$4-$D49+1),$F49-SUM($Z49:AG49)))))</f>
        <v>0</v>
      </c>
      <c r="AI49" s="191" t="n">
        <f aca="false" t="array" ref="AI49:AI49">IF(AI$4&lt;$D49,0,IF(AI$4&gt;$F$21,0,IF(AI$4=$F$21,$F49-SUM($Z49:AH49),MIN($F49*INDEX($AA$24:$DB$24,AI$4-$D49+1),$F49-SUM($Z49:AH49)))))</f>
        <v>0</v>
      </c>
      <c r="AJ49" s="191" t="n">
        <f aca="false" t="array" ref="AJ49:AJ49">IF(AJ$4&lt;$D49,0,IF(AJ$4&gt;$F$21,0,IF(AJ$4=$F$21,$F49-SUM($Z49:AI49),MIN($F49*INDEX($AA$24:$DB$24,AJ$4-$D49+1),$F49-SUM($Z49:AI49)))))</f>
        <v>0</v>
      </c>
      <c r="AK49" s="191" t="n">
        <f aca="false" t="array" ref="AK49:AK49">IF(AK$4&lt;$D49,0,IF(AK$4&gt;$F$21,0,IF(AK$4=$F$21,$F49-SUM($Z49:AJ49),MIN($F49*INDEX($AA$24:$DB$24,AK$4-$D49+1),$F49-SUM($Z49:AJ49)))))</f>
        <v>0</v>
      </c>
      <c r="AL49" s="191" t="n">
        <f aca="false" t="array" ref="AL49:AL49">IF(AL$4&lt;$D49,0,IF(AL$4&gt;$F$21,0,IF(AL$4=$F$21,$F49-SUM($Z49:AK49),MIN($F49*INDEX($AA$24:$DB$24,AL$4-$D49+1),$F49-SUM($Z49:AK49)))))</f>
        <v>0</v>
      </c>
      <c r="AM49" s="191" t="n">
        <f aca="false" t="array" ref="AM49:AM49">IF(AM$4&lt;$D49,0,IF(AM$4&gt;$F$21,0,IF(AM$4=$F$21,$F49-SUM($Z49:AL49),MIN($F49*INDEX($AA$24:$DB$24,AM$4-$D49+1),$F49-SUM($Z49:AL49)))))</f>
        <v>0</v>
      </c>
      <c r="AN49" s="191" t="n">
        <f aca="false" t="array" ref="AN49:AN49">IF(AN$4&lt;$D49,0,IF(AN$4&gt;$F$21,0,IF(AN$4=$F$21,$F49-SUM($Z49:AM49),MIN($F49*INDEX($AA$24:$DB$24,AN$4-$D49+1),$F49-SUM($Z49:AM49)))))</f>
        <v>0</v>
      </c>
      <c r="AO49" s="191" t="n">
        <f aca="false" t="array" ref="AO49:AO49">IF(AO$4&lt;$D49,0,IF(AO$4&gt;$F$21,0,IF(AO$4=$F$21,$F49-SUM($Z49:AN49),MIN($F49*INDEX($AA$24:$DB$24,AO$4-$D49+1),$F49-SUM($Z49:AN49)))))</f>
        <v>0</v>
      </c>
      <c r="AP49" s="191" t="n">
        <f aca="false" t="array" ref="AP49:AP49">IF(AP$4&lt;$D49,0,IF(AP$4&gt;$F$21,0,IF(AP$4=$F$21,$F49-SUM($Z49:AO49),MIN($F49*INDEX($AA$24:$DB$24,AP$4-$D49+1),$F49-SUM($Z49:AO49)))))</f>
        <v>0</v>
      </c>
      <c r="AQ49" s="191" t="n">
        <f aca="false" t="array" ref="AQ49:AQ49">IF(AQ$4&lt;$D49,0,IF(AQ$4&gt;$F$21,0,IF(AQ$4=$F$21,$F49-SUM($Z49:AP49),MIN($F49*INDEX($AA$24:$DB$24,AQ$4-$D49+1),$F49-SUM($Z49:AP49)))))</f>
        <v>0</v>
      </c>
      <c r="AR49" s="191" t="n">
        <f aca="false" t="array" ref="AR49:AR49">IF(AR$4&lt;$D49,0,IF(AR$4&gt;$F$21,0,IF(AR$4=$F$21,$F49-SUM($Z49:AQ49),MIN($F49*INDEX($AA$24:$DB$24,AR$4-$D49+1),$F49-SUM($Z49:AQ49)))))</f>
        <v>0</v>
      </c>
      <c r="AS49" s="191" t="n">
        <f aca="false" t="array" ref="AS49:AS49">IF(AS$4&lt;$D49,0,IF(AS$4&gt;$F$21,0,IF(AS$4=$F$21,$F49-SUM($Z49:AR49),MIN($F49*INDEX($AA$24:$DB$24,AS$4-$D49+1),$F49-SUM($Z49:AR49)))))</f>
        <v>0</v>
      </c>
      <c r="AT49" s="191" t="n">
        <f aca="false" t="array" ref="AT49:AT49">IF(AT$4&lt;$D49,0,IF(AT$4&gt;$F$21,0,IF(AT$4=$F$21,$F49-SUM($Z49:AS49),MIN($F49*INDEX($AA$24:$DB$24,AT$4-$D49+1),$F49-SUM($Z49:AS49)))))</f>
        <v>0</v>
      </c>
      <c r="AU49" s="191" t="n">
        <f aca="false" t="array" ref="AU49:AU49">IF(AU$4&lt;$D49,0,IF(AU$4&gt;$F$21,0,IF(AU$4=$F$21,$F49-SUM($Z49:AT49),MIN($F49*INDEX($AA$24:$DB$24,AU$4-$D49+1),$F49-SUM($Z49:AT49)))))</f>
        <v>0</v>
      </c>
      <c r="AV49" s="191" t="n">
        <f aca="false" t="array" ref="AV49:AV49">IF(AV$4&lt;$D49,0,IF(AV$4&gt;$F$21,0,IF(AV$4=$F$21,$F49-SUM($Z49:AU49),MIN($F49*INDEX($AA$24:$DB$24,AV$4-$D49+1),$F49-SUM($Z49:AU49)))))</f>
        <v>0</v>
      </c>
      <c r="AW49" s="191" t="n">
        <f aca="false" t="array" ref="AW49:AW49">IF(AW$4&lt;$D49,0,IF(AW$4&gt;$F$21,0,IF(AW$4=$F$21,$F49-SUM($Z49:AV49),MIN($F49*INDEX($AA$24:$DB$24,AW$4-$D49+1),$F49-SUM($Z49:AV49)))))</f>
        <v>0</v>
      </c>
      <c r="AX49" s="191" t="n">
        <f aca="false" t="array" ref="AX49:AX49">IF(AX$4&lt;$D49,0,IF(AX$4&gt;$F$21,0,IF(AX$4=$F$21,$F49-SUM($Z49:AW49),MIN($F49*INDEX($AA$24:$DB$24,AX$4-$D49+1),$F49-SUM($Z49:AW49)))))</f>
        <v>4.95</v>
      </c>
      <c r="AY49" s="191" t="n">
        <f aca="false" t="array" ref="AY49:AY49">IF(AY$4&lt;$D49,0,IF(AY$4&gt;$F$21,0,IF(AY$4=$F$21,$F49-SUM($Z49:AX49),MIN($F49*INDEX($AA$24:$DB$24,AY$4-$D49+1),$F49-SUM($Z49:AX49)))))</f>
        <v>9.405</v>
      </c>
      <c r="AZ49" s="191" t="n">
        <f aca="false" t="array" ref="AZ49:AZ49">IF(AZ$4&lt;$D49,0,IF(AZ$4&gt;$F$21,0,IF(AZ$4=$F$21,$F49-SUM($Z49:AY49),MIN($F49*INDEX($AA$24:$DB$24,AZ$4-$D49+1),$F49-SUM($Z49:AY49)))))</f>
        <v>8.514</v>
      </c>
      <c r="BA49" s="191" t="n">
        <f aca="false" t="array" ref="BA49:BA49">IF(BA$4&lt;$D49,0,IF(BA$4&gt;$F$21,0,IF(BA$4=$F$21,$F49-SUM($Z49:AZ49),MIN($F49*INDEX($AA$24:$DB$24,BA$4-$D49+1),$F49-SUM($Z49:AZ49)))))</f>
        <v>7.623</v>
      </c>
      <c r="BB49" s="191" t="n">
        <f aca="false" t="array" ref="BB49:BB49">IF(BB$4&lt;$D49,0,IF(BB$4&gt;$F$21,0,IF(BB$4=$F$21,$F49-SUM($Z49:BA49),MIN($F49*INDEX($AA$24:$DB$24,BB$4-$D49+1),$F49-SUM($Z49:BA49)))))</f>
        <v>6.831</v>
      </c>
      <c r="BC49" s="191" t="n">
        <f aca="false" t="array" ref="BC49:BC49">IF(BC$4&lt;$D49,0,IF(BC$4&gt;$F$21,0,IF(BC$4=$F$21,$F49-SUM($Z49:BB49),MIN($F49*INDEX($AA$24:$DB$24,BC$4-$D49+1),$F49-SUM($Z49:BB49)))))</f>
        <v>6.138</v>
      </c>
      <c r="BD49" s="191" t="n">
        <f aca="false" t="array" ref="BD49:BD49">IF(BD$4&lt;$D49,0,IF(BD$4&gt;$F$21,0,IF(BD$4=$F$21,$F49-SUM($Z49:BC49),MIN($F49*INDEX($AA$24:$DB$24,BD$4-$D49+1),$F49-SUM($Z49:BC49)))))</f>
        <v>5.841</v>
      </c>
      <c r="BE49" s="191" t="n">
        <f aca="false" t="array" ref="BE49:BE49">IF(BE$4&lt;$D49,0,IF(BE$4&gt;$F$21,0,IF(BE$4=$F$21,$F49-SUM($Z49:BD49),MIN($F49*INDEX($AA$24:$DB$24,BE$4-$D49+1),$F49-SUM($Z49:BD49)))))</f>
        <v>5.841</v>
      </c>
      <c r="BF49" s="191" t="n">
        <f aca="false" t="array" ref="BF49:BF49">IF(BF$4&lt;$D49,0,IF(BF$4&gt;$F$21,0,IF(BF$4=$F$21,$F49-SUM($Z49:BE49),MIN($F49*INDEX($AA$24:$DB$24,BF$4-$D49+1),$F49-SUM($Z49:BE49)))))</f>
        <v>5.841</v>
      </c>
      <c r="BG49" s="191" t="n">
        <f aca="false" t="array" ref="BG49:BG49">IF(BG$4&lt;$D49,0,IF(BG$4&gt;$F$21,0,IF(BG$4=$F$21,$F49-SUM($Z49:BF49),MIN($F49*INDEX($AA$24:$DB$24,BG$4-$D49+1),$F49-SUM($Z49:BF49)))))</f>
        <v>5.841</v>
      </c>
      <c r="BH49" s="191" t="n">
        <f aca="false" t="array" ref="BH49:BH49">IF(BH$4&lt;$D49,0,IF(BH$4&gt;$F$21,0,IF(BH$4=$F$21,$F49-SUM($Z49:BG49),MIN($F49*INDEX($AA$24:$DB$24,BH$4-$D49+1),$F49-SUM($Z49:BG49)))))</f>
        <v>5.841</v>
      </c>
      <c r="BI49" s="191" t="n">
        <f aca="false" t="array" ref="BI49:BI49">IF(BI$4&lt;$D49,0,IF(BI$4&gt;$F$21,0,IF(BI$4=$F$21,$F49-SUM($Z49:BH49),MIN($F49*INDEX($AA$24:$DB$24,BI$4-$D49+1),$F49-SUM($Z49:BH49)))))</f>
        <v>5.841</v>
      </c>
      <c r="BJ49" s="191" t="n">
        <f aca="false" t="array" ref="BJ49:BJ49">IF(BJ$4&lt;$D49,0,IF(BJ$4&gt;$F$21,0,IF(BJ$4=$F$21,$F49-SUM($Z49:BI49),MIN($F49*INDEX($AA$24:$DB$24,BJ$4-$D49+1),$F49-SUM($Z49:BI49)))))</f>
        <v>5.841</v>
      </c>
      <c r="BK49" s="191" t="n">
        <f aca="false" t="array" ref="BK49:BK49">IF(BK$4&lt;$D49,0,IF(BK$4&gt;$F$21,0,IF(BK$4=$F$21,$F49-SUM($Z49:BJ49),MIN($F49*INDEX($AA$24:$DB$24,BK$4-$D49+1),$F49-SUM($Z49:BJ49)))))</f>
        <v>5.841</v>
      </c>
      <c r="BL49" s="191" t="n">
        <f aca="false" t="array" ref="BL49:BL49">IF(BL$4&lt;$D49,0,IF(BL$4&gt;$F$21,0,IF(BL$4=$F$21,$F49-SUM($Z49:BK49),MIN($F49*INDEX($AA$24:$DB$24,BL$4-$D49+1),$F49-SUM($Z49:BK49)))))</f>
        <v>5.841</v>
      </c>
      <c r="BM49" s="191" t="n">
        <f aca="false" t="array" ref="BM49:BM49">IF(BM$4&lt;$D49,0,IF(BM$4&gt;$F$21,0,IF(BM$4=$F$21,$F49-SUM($Z49:BL49),MIN($F49*INDEX($AA$24:$DB$24,BM$4-$D49+1),$F49-SUM($Z49:BL49)))))</f>
        <v>2.97</v>
      </c>
      <c r="BN49" s="191" t="n">
        <f aca="false" t="array" ref="BN49:BN49">IF(BN$4&lt;$D49,0,IF(BN$4&gt;$F$21,0,IF(BN$4=$F$21,$F49-SUM($Z49:BM49),MIN($F49*INDEX($AA$24:$DB$24,BN$4-$D49+1),$F49-SUM($Z49:BM49)))))</f>
        <v>0</v>
      </c>
      <c r="BO49" s="191" t="n">
        <f aca="false" t="array" ref="BO49:BO49">IF(BO$4&lt;$D49,0,IF(BO$4&gt;$F$21,0,IF(BO$4=$F$21,$F49-SUM($Z49:BN49),MIN($F49*INDEX($AA$24:$DB$24,BO$4-$D49+1),$F49-SUM($Z49:BN49)))))</f>
        <v>0</v>
      </c>
      <c r="BP49" s="191" t="n">
        <f aca="false" t="array" ref="BP49:BP49">IF(BP$4&lt;$D49,0,IF(BP$4&gt;$F$21,0,IF(BP$4=$F$21,$F49-SUM($Z49:BO49),MIN($F49*INDEX($AA$24:$DB$24,BP$4-$D49+1),$F49-SUM($Z49:BO49)))))</f>
        <v>0</v>
      </c>
      <c r="BQ49" s="191" t="n">
        <f aca="false" t="array" ref="BQ49:BQ49">IF(BQ$4&lt;$D49,0,IF(BQ$4&gt;$F$21,0,IF(BQ$4=$F$21,$F49-SUM($Z49:BP49),MIN($F49*INDEX($AA$24:$DB$24,BQ$4-$D49+1),$F49-SUM($Z49:BP49)))))</f>
        <v>0</v>
      </c>
      <c r="BR49" s="191" t="n">
        <f aca="false" t="array" ref="BR49:BR49">IF(BR$4&lt;$D49,0,IF(BR$4&gt;$F$21,0,IF(BR$4=$F$21,$F49-SUM($Z49:BQ49),MIN($F49*INDEX($AA$24:$DB$24,BR$4-$D49+1),$F49-SUM($Z49:BQ49)))))</f>
        <v>0</v>
      </c>
      <c r="BS49" s="191" t="n">
        <f aca="false" t="array" ref="BS49:BS49">IF(BS$4&lt;$D49,0,IF(BS$4&gt;$F$21,0,IF(BS$4=$F$21,$F49-SUM($Z49:BR49),MIN($F49*INDEX($AA$24:$DB$24,BS$4-$D49+1),$F49-SUM($Z49:BR49)))))</f>
        <v>0</v>
      </c>
      <c r="BT49" s="191" t="n">
        <f aca="false" t="array" ref="BT49:BT49">IF(BT$4&lt;$D49,0,IF(BT$4&gt;$F$21,0,IF(BT$4=$F$21,$F49-SUM($Z49:BS49),MIN($F49*INDEX($AA$24:$DB$24,BT$4-$D49+1),$F49-SUM($Z49:BS49)))))</f>
        <v>0</v>
      </c>
      <c r="BU49" s="191" t="n">
        <f aca="false" t="array" ref="BU49:BU49">IF(BU$4&lt;$D49,0,IF(BU$4&gt;$F$21,0,IF(BU$4=$F$21,$F49-SUM($Z49:BT49),MIN($F49*INDEX($AA$24:$DB$24,BU$4-$D49+1),$F49-SUM($Z49:BT49)))))</f>
        <v>0</v>
      </c>
      <c r="BV49" s="191" t="n">
        <f aca="false" t="array" ref="BV49:BV49">IF(BV$4&lt;$D49,0,IF(BV$4&gt;$F$21,0,IF(BV$4=$F$21,$F49-SUM($Z49:BU49),MIN($F49*INDEX($AA$24:$DB$24,BV$4-$D49+1),$F49-SUM($Z49:BU49)))))</f>
        <v>0</v>
      </c>
      <c r="BW49" s="191" t="n">
        <f aca="false" t="array" ref="BW49:BW49">IF(BW$4&lt;$D49,0,IF(BW$4&gt;$F$21,0,IF(BW$4=$F$21,$F49-SUM($Z49:BV49),MIN($F49*INDEX($AA$24:$DB$24,BW$4-$D49+1),$F49-SUM($Z49:BV49)))))</f>
        <v>0</v>
      </c>
      <c r="BX49" s="191" t="n">
        <f aca="false" t="array" ref="BX49:BX49">IF(BX$4&lt;$D49,0,IF(BX$4&gt;$F$21,0,IF(BX$4=$F$21,$F49-SUM($Z49:BW49),MIN($F49*INDEX($AA$24:$DB$24,BX$4-$D49+1),$F49-SUM($Z49:BW49)))))</f>
        <v>0</v>
      </c>
      <c r="BY49" s="191" t="n">
        <f aca="false" t="array" ref="BY49:BY49">IF(BY$4&lt;$D49,0,IF(BY$4&gt;$F$21,0,IF(BY$4=$F$21,$F49-SUM($Z49:BX49),MIN($F49*INDEX($AA$24:$DB$24,BY$4-$D49+1),$F49-SUM($Z49:BX49)))))</f>
        <v>0</v>
      </c>
      <c r="BZ49" s="191" t="n">
        <f aca="false" t="array" ref="BZ49:BZ49">IF(BZ$4&lt;$D49,0,IF(BZ$4&gt;$F$21,0,IF(BZ$4=$F$21,$F49-SUM($Z49:BY49),MIN($F49*INDEX($AA$24:$DB$24,BZ$4-$D49+1),$F49-SUM($Z49:BY49)))))</f>
        <v>0</v>
      </c>
      <c r="CA49" s="191" t="n">
        <f aca="false" t="array" ref="CA49:CA49">IF(CA$4&lt;$D49,0,IF(CA$4&gt;$F$21,0,IF(CA$4=$F$21,$F49-SUM($Z49:BZ49),MIN($F49*INDEX($AA$24:$DB$24,CA$4-$D49+1),$F49-SUM($Z49:BZ49)))))</f>
        <v>0</v>
      </c>
      <c r="CB49" s="191" t="n">
        <f aca="false" t="array" ref="CB49:CB49">IF(CB$4&lt;$D49,0,IF(CB$4&gt;$F$21,0,IF(CB$4=$F$21,$F49-SUM($Z49:CA49),MIN($F49*INDEX($AA$24:$DB$24,CB$4-$D49+1),$F49-SUM($Z49:CA49)))))</f>
        <v>0</v>
      </c>
      <c r="CC49" s="191" t="n">
        <f aca="false" t="array" ref="CC49:CC49">IF(CC$4&lt;$D49,0,IF(CC$4&gt;$F$21,0,IF(CC$4=$F$21,$F49-SUM($Z49:CB49),MIN($F49*INDEX($AA$24:$DB$24,CC$4-$D49+1),$F49-SUM($Z49:CB49)))))</f>
        <v>0</v>
      </c>
      <c r="CD49" s="191" t="n">
        <f aca="false" t="array" ref="CD49:CD49">IF(CD$4&lt;$D49,0,IF(CD$4&gt;$F$21,0,IF(CD$4=$F$21,$F49-SUM($Z49:CC49),MIN($F49*INDEX($AA$24:$DB$24,CD$4-$D49+1),$F49-SUM($Z49:CC49)))))</f>
        <v>0</v>
      </c>
      <c r="CE49" s="191" t="n">
        <f aca="false" t="array" ref="CE49:CE49">IF(CE$4&lt;$D49,0,IF(CE$4&gt;$F$21,0,IF(CE$4=$F$21,$F49-SUM($Z49:CD49),MIN($F49*INDEX($AA$24:$DB$24,CE$4-$D49+1),$F49-SUM($Z49:CD49)))))</f>
        <v>0</v>
      </c>
      <c r="CF49" s="191" t="n">
        <f aca="false" t="array" ref="CF49:CF49">IF(CF$4&lt;$D49,0,IF(CF$4&gt;$F$21,0,IF(CF$4=$F$21,$F49-SUM($Z49:CE49),MIN($F49*INDEX($AA$24:$DB$24,CF$4-$D49+1),$F49-SUM($Z49:CE49)))))</f>
        <v>0</v>
      </c>
      <c r="CG49" s="191" t="n">
        <f aca="false" t="array" ref="CG49:CG49">IF(CG$4&lt;$D49,0,IF(CG$4&gt;$F$21,0,IF(CG$4=$F$21,$F49-SUM($Z49:CF49),MIN($F49*INDEX($AA$24:$DB$24,CG$4-$D49+1),$F49-SUM($Z49:CF49)))))</f>
        <v>0</v>
      </c>
      <c r="CH49" s="191" t="n">
        <f aca="false" t="array" ref="CH49:CH49">IF(CH$4&lt;$D49,0,IF(CH$4&gt;$F$21,0,IF(CH$4=$F$21,$F49-SUM($Z49:CG49),MIN($F49*INDEX($AA$24:$DB$24,CH$4-$D49+1),$F49-SUM($Z49:CG49)))))</f>
        <v>0</v>
      </c>
      <c r="CI49" s="191" t="n">
        <f aca="false" t="array" ref="CI49:CI49">IF(CI$4&lt;$D49,0,IF(CI$4&gt;$F$21,0,IF(CI$4=$F$21,$F49-SUM($Z49:CH49),MIN($F49*INDEX($AA$24:$DB$24,CI$4-$D49+1),$F49-SUM($Z49:CH49)))))</f>
        <v>0</v>
      </c>
      <c r="CJ49" s="191" t="n">
        <f aca="false" t="array" ref="CJ49:CJ49">IF(CJ$4&lt;$D49,0,IF(CJ$4&gt;$F$21,0,IF(CJ$4=$F$21,$F49-SUM($Z49:CI49),MIN($F49*INDEX($AA$24:$DB$24,CJ$4-$D49+1),$F49-SUM($Z49:CI49)))))</f>
        <v>0</v>
      </c>
      <c r="CK49" s="191" t="n">
        <f aca="false" t="array" ref="CK49:CK49">IF(CK$4&lt;$D49,0,IF(CK$4&gt;$F$21,0,IF(CK$4=$F$21,$F49-SUM($Z49:CJ49),MIN($F49*INDEX($AA$24:$DB$24,CK$4-$D49+1),$F49-SUM($Z49:CJ49)))))</f>
        <v>0</v>
      </c>
      <c r="CL49" s="191" t="n">
        <f aca="false" t="array" ref="CL49:CL49">IF(CL$4&lt;$D49,0,IF(CL$4&gt;$F$21,0,IF(CL$4=$F$21,$F49-SUM($Z49:CK49),MIN($F49*INDEX($AA$24:$DB$24,CL$4-$D49+1),$F49-SUM($Z49:CK49)))))</f>
        <v>0</v>
      </c>
      <c r="CM49" s="191" t="n">
        <f aca="false" t="array" ref="CM49:CM49">IF(CM$4&lt;$D49,0,IF(CM$4&gt;$F$21,0,IF(CM$4=$F$21,$F49-SUM($Z49:CL49),MIN($F49*INDEX($AA$24:$DB$24,CM$4-$D49+1),$F49-SUM($Z49:CL49)))))</f>
        <v>0</v>
      </c>
      <c r="CN49" s="191" t="n">
        <f aca="false" t="array" ref="CN49:CN49">IF(CN$4&lt;$D49,0,IF(CN$4&gt;$F$21,0,IF(CN$4=$F$21,$F49-SUM($Z49:CM49),MIN($F49*INDEX($AA$24:$DB$24,CN$4-$D49+1),$F49-SUM($Z49:CM49)))))</f>
        <v>0</v>
      </c>
      <c r="CO49" s="191" t="n">
        <f aca="false" t="array" ref="CO49:CO49">IF(CO$4&lt;$D49,0,IF(CO$4&gt;$F$21,0,IF(CO$4=$F$21,$F49-SUM($Z49:CN49),MIN($F49*INDEX($AA$24:$DB$24,CO$4-$D49+1),$F49-SUM($Z49:CN49)))))</f>
        <v>0</v>
      </c>
      <c r="CP49" s="191" t="n">
        <f aca="false" t="array" ref="CP49:CP49">IF(CP$4&lt;$D49,0,IF(CP$4&gt;$F$21,0,IF(CP$4=$F$21,$F49-SUM($Z49:CO49),MIN($F49*INDEX($AA$24:$DB$24,CP$4-$D49+1),$F49-SUM($Z49:CO49)))))</f>
        <v>0</v>
      </c>
      <c r="CQ49" s="191" t="n">
        <f aca="false" t="array" ref="CQ49:CQ49">IF(CQ$4&lt;$D49,0,IF(CQ$4&gt;$F$21,0,IF(CQ$4=$F$21,$F49-SUM($Z49:CP49),MIN($F49*INDEX($AA$24:$DB$24,CQ$4-$D49+1),$F49-SUM($Z49:CP49)))))</f>
        <v>0</v>
      </c>
      <c r="CR49" s="191" t="n">
        <f aca="false" t="array" ref="CR49:CR49">IF(CR$4&lt;$D49,0,IF(CR$4&gt;$F$21,0,IF(CR$4=$F$21,$F49-SUM($Z49:CQ49),MIN($F49*INDEX($AA$24:$DB$24,CR$4-$D49+1),$F49-SUM($Z49:CQ49)))))</f>
        <v>0</v>
      </c>
      <c r="CS49" s="191" t="n">
        <f aca="false" t="array" ref="CS49:CS49">IF(CS$4&lt;$D49,0,IF(CS$4&gt;$F$21,0,IF(CS$4=$F$21,$F49-SUM($Z49:CR49),MIN($F49*INDEX($AA$24:$DB$24,CS$4-$D49+1),$F49-SUM($Z49:CR49)))))</f>
        <v>0</v>
      </c>
      <c r="CT49" s="191" t="n">
        <f aca="false" t="array" ref="CT49:CT49">IF(CT$4&lt;$D49,0,IF(CT$4&gt;$F$21,0,IF(CT$4=$F$21,$F49-SUM($Z49:CS49),MIN($F49*INDEX($AA$24:$DB$24,CT$4-$D49+1),$F49-SUM($Z49:CS49)))))</f>
        <v>0</v>
      </c>
      <c r="CU49" s="191" t="n">
        <f aca="false" t="array" ref="CU49:CU49">IF(CU$4&lt;$D49,0,IF(CU$4&gt;$F$21,0,IF(CU$4=$F$21,$F49-SUM($Z49:CT49),MIN($F49*INDEX($AA$24:$DB$24,CU$4-$D49+1),$F49-SUM($Z49:CT49)))))</f>
        <v>0</v>
      </c>
      <c r="CV49" s="191" t="n">
        <f aca="false" t="array" ref="CV49:CV49">IF(CV$4&lt;$D49,0,IF(CV$4&gt;$F$21,0,IF(CV$4=$F$21,$F49-SUM($Z49:CU49),MIN($F49*INDEX($AA$24:$DB$24,CV$4-$D49+1),$F49-SUM($Z49:CU49)))))</f>
        <v>0</v>
      </c>
      <c r="CW49" s="191" t="n">
        <f aca="false" t="array" ref="CW49:CW49">IF(CW$4&lt;$D49,0,IF(CW$4&gt;$F$21,0,IF(CW$4=$F$21,$F49-SUM($Z49:CV49),MIN($F49*INDEX($AA$24:$DB$24,CW$4-$D49+1),$F49-SUM($Z49:CV49)))))</f>
        <v>0</v>
      </c>
      <c r="CX49" s="191" t="n">
        <f aca="false" t="array" ref="CX49:CX49">IF(CX$4&lt;$D49,0,IF(CX$4&gt;$F$21,0,IF(CX$4=$F$21,$F49-SUM($Z49:CW49),MIN($F49*INDEX($AA$24:$DB$24,CX$4-$D49+1),$F49-SUM($Z49:CW49)))))</f>
        <v>0</v>
      </c>
      <c r="CY49" s="191" t="n">
        <f aca="false" t="array" ref="CY49:CY49">IF(CY$4&lt;$D49,0,IF(CY$4&gt;$F$21,0,IF(CY$4=$F$21,$F49-SUM($Z49:CX49),MIN($F49*INDEX($AA$24:$DB$24,CY$4-$D49+1),$F49-SUM($Z49:CX49)))))</f>
        <v>0</v>
      </c>
      <c r="CZ49" s="191" t="n">
        <f aca="false" t="array" ref="CZ49:CZ49">IF(CZ$4&lt;$D49,0,IF(CZ$4&gt;$F$21,0,IF(CZ$4=$F$21,$F49-SUM($Z49:CY49),MIN($F49*INDEX($AA$24:$DB$24,CZ$4-$D49+1),$F49-SUM($Z49:CY49)))))</f>
        <v>0</v>
      </c>
      <c r="DA49" s="191" t="n">
        <f aca="false" t="array" ref="DA49:DA49">IF(DA$4&lt;$D49,0,IF(DA$4&gt;$F$21,0,IF(DA$4=$F$21,$F49-SUM($Z49:CZ49),MIN($F49*INDEX($AA$24:$DB$24,DA$4-$D49+1),$F49-SUM($Z49:CZ49)))))</f>
        <v>0</v>
      </c>
      <c r="DB49" s="191" t="n">
        <f aca="false" t="array" ref="DB49:DB49">IF(DB$4&lt;$D49,0,IF(DB$4&gt;$F$21,0,IF(DB$4=$F$21,$F49-SUM($Z49:DA49),MIN($F49*INDEX($AA$24:$DB$24,DB$4-$D49+1),$F49-SUM($Z49:DA49)))))</f>
        <v>0</v>
      </c>
    </row>
    <row r="50" customFormat="false" ht="14.25" hidden="false" customHeight="false" outlineLevel="3" collapsed="false">
      <c r="D50" s="3" t="n">
        <v>25</v>
      </c>
      <c r="E50" s="3" t="str">
        <v>Total Capex Year 25</v>
      </c>
      <c r="F50" s="187" t="n">
        <v>51.6</v>
      </c>
      <c r="G50" s="187" t="n">
        <f aca="false">SUM(AA50:DB50)-F50</f>
        <v>0</v>
      </c>
      <c r="AA50" s="191" t="n">
        <f aca="false" t="array" ref="AA50:AA50">IF(AA$4&lt;$D50,0,IF(AA$4&gt;$F$21,0,IF(AA$4=$F$21,$F50-SUM($Z50:Z50),MIN($F50*INDEX($AA$24:$DB$24,AA$4-$D50+1),$F50-SUM($Z50:Z50)))))</f>
        <v>0</v>
      </c>
      <c r="AB50" s="191" t="n">
        <f aca="false" t="array" ref="AB50:AB50">IF(AB$4&lt;$D50,0,IF(AB$4&gt;$F$21,0,IF(AB$4=$F$21,$F50-SUM($Z50:AA50),MIN($F50*INDEX($AA$24:$DB$24,AB$4-$D50+1),$F50-SUM($Z50:AA50)))))</f>
        <v>0</v>
      </c>
      <c r="AC50" s="191" t="n">
        <f aca="false" t="array" ref="AC50:AC50">IF(AC$4&lt;$D50,0,IF(AC$4&gt;$F$21,0,IF(AC$4=$F$21,$F50-SUM($Z50:AB50),MIN($F50*INDEX($AA$24:$DB$24,AC$4-$D50+1),$F50-SUM($Z50:AB50)))))</f>
        <v>0</v>
      </c>
      <c r="AD50" s="191" t="n">
        <f aca="false" t="array" ref="AD50:AD50">IF(AD$4&lt;$D50,0,IF(AD$4&gt;$F$21,0,IF(AD$4=$F$21,$F50-SUM($Z50:AC50),MIN($F50*INDEX($AA$24:$DB$24,AD$4-$D50+1),$F50-SUM($Z50:AC50)))))</f>
        <v>0</v>
      </c>
      <c r="AE50" s="191" t="n">
        <f aca="false" t="array" ref="AE50:AE50">IF(AE$4&lt;$D50,0,IF(AE$4&gt;$F$21,0,IF(AE$4=$F$21,$F50-SUM($Z50:AD50),MIN($F50*INDEX($AA$24:$DB$24,AE$4-$D50+1),$F50-SUM($Z50:AD50)))))</f>
        <v>0</v>
      </c>
      <c r="AF50" s="191" t="n">
        <f aca="false" t="array" ref="AF50:AF50">IF(AF$4&lt;$D50,0,IF(AF$4&gt;$F$21,0,IF(AF$4=$F$21,$F50-SUM($Z50:AE50),MIN($F50*INDEX($AA$24:$DB$24,AF$4-$D50+1),$F50-SUM($Z50:AE50)))))</f>
        <v>0</v>
      </c>
      <c r="AG50" s="191" t="n">
        <f aca="false" t="array" ref="AG50:AG50">IF(AG$4&lt;$D50,0,IF(AG$4&gt;$F$21,0,IF(AG$4=$F$21,$F50-SUM($Z50:AF50),MIN($F50*INDEX($AA$24:$DB$24,AG$4-$D50+1),$F50-SUM($Z50:AF50)))))</f>
        <v>0</v>
      </c>
      <c r="AH50" s="191" t="n">
        <f aca="false" t="array" ref="AH50:AH50">IF(AH$4&lt;$D50,0,IF(AH$4&gt;$F$21,0,IF(AH$4=$F$21,$F50-SUM($Z50:AG50),MIN($F50*INDEX($AA$24:$DB$24,AH$4-$D50+1),$F50-SUM($Z50:AG50)))))</f>
        <v>0</v>
      </c>
      <c r="AI50" s="191" t="n">
        <f aca="false" t="array" ref="AI50:AI50">IF(AI$4&lt;$D50,0,IF(AI$4&gt;$F$21,0,IF(AI$4=$F$21,$F50-SUM($Z50:AH50),MIN($F50*INDEX($AA$24:$DB$24,AI$4-$D50+1),$F50-SUM($Z50:AH50)))))</f>
        <v>0</v>
      </c>
      <c r="AJ50" s="191" t="n">
        <f aca="false" t="array" ref="AJ50:AJ50">IF(AJ$4&lt;$D50,0,IF(AJ$4&gt;$F$21,0,IF(AJ$4=$F$21,$F50-SUM($Z50:AI50),MIN($F50*INDEX($AA$24:$DB$24,AJ$4-$D50+1),$F50-SUM($Z50:AI50)))))</f>
        <v>0</v>
      </c>
      <c r="AK50" s="191" t="n">
        <f aca="false" t="array" ref="AK50:AK50">IF(AK$4&lt;$D50,0,IF(AK$4&gt;$F$21,0,IF(AK$4=$F$21,$F50-SUM($Z50:AJ50),MIN($F50*INDEX($AA$24:$DB$24,AK$4-$D50+1),$F50-SUM($Z50:AJ50)))))</f>
        <v>0</v>
      </c>
      <c r="AL50" s="191" t="n">
        <f aca="false" t="array" ref="AL50:AL50">IF(AL$4&lt;$D50,0,IF(AL$4&gt;$F$21,0,IF(AL$4=$F$21,$F50-SUM($Z50:AK50),MIN($F50*INDEX($AA$24:$DB$24,AL$4-$D50+1),$F50-SUM($Z50:AK50)))))</f>
        <v>0</v>
      </c>
      <c r="AM50" s="191" t="n">
        <f aca="false" t="array" ref="AM50:AM50">IF(AM$4&lt;$D50,0,IF(AM$4&gt;$F$21,0,IF(AM$4=$F$21,$F50-SUM($Z50:AL50),MIN($F50*INDEX($AA$24:$DB$24,AM$4-$D50+1),$F50-SUM($Z50:AL50)))))</f>
        <v>0</v>
      </c>
      <c r="AN50" s="191" t="n">
        <f aca="false" t="array" ref="AN50:AN50">IF(AN$4&lt;$D50,0,IF(AN$4&gt;$F$21,0,IF(AN$4=$F$21,$F50-SUM($Z50:AM50),MIN($F50*INDEX($AA$24:$DB$24,AN$4-$D50+1),$F50-SUM($Z50:AM50)))))</f>
        <v>0</v>
      </c>
      <c r="AO50" s="191" t="n">
        <f aca="false" t="array" ref="AO50:AO50">IF(AO$4&lt;$D50,0,IF(AO$4&gt;$F$21,0,IF(AO$4=$F$21,$F50-SUM($Z50:AN50),MIN($F50*INDEX($AA$24:$DB$24,AO$4-$D50+1),$F50-SUM($Z50:AN50)))))</f>
        <v>0</v>
      </c>
      <c r="AP50" s="191" t="n">
        <f aca="false" t="array" ref="AP50:AP50">IF(AP$4&lt;$D50,0,IF(AP$4&gt;$F$21,0,IF(AP$4=$F$21,$F50-SUM($Z50:AO50),MIN($F50*INDEX($AA$24:$DB$24,AP$4-$D50+1),$F50-SUM($Z50:AO50)))))</f>
        <v>0</v>
      </c>
      <c r="AQ50" s="191" t="n">
        <f aca="false" t="array" ref="AQ50:AQ50">IF(AQ$4&lt;$D50,0,IF(AQ$4&gt;$F$21,0,IF(AQ$4=$F$21,$F50-SUM($Z50:AP50),MIN($F50*INDEX($AA$24:$DB$24,AQ$4-$D50+1),$F50-SUM($Z50:AP50)))))</f>
        <v>0</v>
      </c>
      <c r="AR50" s="191" t="n">
        <f aca="false" t="array" ref="AR50:AR50">IF(AR$4&lt;$D50,0,IF(AR$4&gt;$F$21,0,IF(AR$4=$F$21,$F50-SUM($Z50:AQ50),MIN($F50*INDEX($AA$24:$DB$24,AR$4-$D50+1),$F50-SUM($Z50:AQ50)))))</f>
        <v>0</v>
      </c>
      <c r="AS50" s="191" t="n">
        <f aca="false" t="array" ref="AS50:AS50">IF(AS$4&lt;$D50,0,IF(AS$4&gt;$F$21,0,IF(AS$4=$F$21,$F50-SUM($Z50:AR50),MIN($F50*INDEX($AA$24:$DB$24,AS$4-$D50+1),$F50-SUM($Z50:AR50)))))</f>
        <v>0</v>
      </c>
      <c r="AT50" s="191" t="n">
        <f aca="false" t="array" ref="AT50:AT50">IF(AT$4&lt;$D50,0,IF(AT$4&gt;$F$21,0,IF(AT$4=$F$21,$F50-SUM($Z50:AS50),MIN($F50*INDEX($AA$24:$DB$24,AT$4-$D50+1),$F50-SUM($Z50:AS50)))))</f>
        <v>0</v>
      </c>
      <c r="AU50" s="191" t="n">
        <f aca="false" t="array" ref="AU50:AU50">IF(AU$4&lt;$D50,0,IF(AU$4&gt;$F$21,0,IF(AU$4=$F$21,$F50-SUM($Z50:AT50),MIN($F50*INDEX($AA$24:$DB$24,AU$4-$D50+1),$F50-SUM($Z50:AT50)))))</f>
        <v>0</v>
      </c>
      <c r="AV50" s="191" t="n">
        <f aca="false" t="array" ref="AV50:AV50">IF(AV$4&lt;$D50,0,IF(AV$4&gt;$F$21,0,IF(AV$4=$F$21,$F50-SUM($Z50:AU50),MIN($F50*INDEX($AA$24:$DB$24,AV$4-$D50+1),$F50-SUM($Z50:AU50)))))</f>
        <v>0</v>
      </c>
      <c r="AW50" s="191" t="n">
        <f aca="false" t="array" ref="AW50:AW50">IF(AW$4&lt;$D50,0,IF(AW$4&gt;$F$21,0,IF(AW$4=$F$21,$F50-SUM($Z50:AV50),MIN($F50*INDEX($AA$24:$DB$24,AW$4-$D50+1),$F50-SUM($Z50:AV50)))))</f>
        <v>0</v>
      </c>
      <c r="AX50" s="191" t="n">
        <f aca="false" t="array" ref="AX50:AX50">IF(AX$4&lt;$D50,0,IF(AX$4&gt;$F$21,0,IF(AX$4=$F$21,$F50-SUM($Z50:AW50),MIN($F50*INDEX($AA$24:$DB$24,AX$4-$D50+1),$F50-SUM($Z50:AW50)))))</f>
        <v>0</v>
      </c>
      <c r="AY50" s="191" t="n">
        <f aca="false" t="array" ref="AY50:AY50">IF(AY$4&lt;$D50,0,IF(AY$4&gt;$F$21,0,IF(AY$4=$F$21,$F50-SUM($Z50:AX50),MIN($F50*INDEX($AA$24:$DB$24,AY$4-$D50+1),$F50-SUM($Z50:AX50)))))</f>
        <v>2.58</v>
      </c>
      <c r="AZ50" s="191" t="n">
        <f aca="false" t="array" ref="AZ50:AZ50">IF(AZ$4&lt;$D50,0,IF(AZ$4&gt;$F$21,0,IF(AZ$4=$F$21,$F50-SUM($Z50:AY50),MIN($F50*INDEX($AA$24:$DB$24,AZ$4-$D50+1),$F50-SUM($Z50:AY50)))))</f>
        <v>4.902</v>
      </c>
      <c r="BA50" s="191" t="n">
        <f aca="false" t="array" ref="BA50:BA50">IF(BA$4&lt;$D50,0,IF(BA$4&gt;$F$21,0,IF(BA$4=$F$21,$F50-SUM($Z50:AZ50),MIN($F50*INDEX($AA$24:$DB$24,BA$4-$D50+1),$F50-SUM($Z50:AZ50)))))</f>
        <v>4.4376</v>
      </c>
      <c r="BB50" s="191" t="n">
        <f aca="false" t="array" ref="BB50:BB50">IF(BB$4&lt;$D50,0,IF(BB$4&gt;$F$21,0,IF(BB$4=$F$21,$F50-SUM($Z50:BA50),MIN($F50*INDEX($AA$24:$DB$24,BB$4-$D50+1),$F50-SUM($Z50:BA50)))))</f>
        <v>3.9732</v>
      </c>
      <c r="BC50" s="191" t="n">
        <f aca="false" t="array" ref="BC50:BC50">IF(BC$4&lt;$D50,0,IF(BC$4&gt;$F$21,0,IF(BC$4=$F$21,$F50-SUM($Z50:BB50),MIN($F50*INDEX($AA$24:$DB$24,BC$4-$D50+1),$F50-SUM($Z50:BB50)))))</f>
        <v>3.5604</v>
      </c>
      <c r="BD50" s="191" t="n">
        <f aca="false" t="array" ref="BD50:BD50">IF(BD$4&lt;$D50,0,IF(BD$4&gt;$F$21,0,IF(BD$4=$F$21,$F50-SUM($Z50:BC50),MIN($F50*INDEX($AA$24:$DB$24,BD$4-$D50+1),$F50-SUM($Z50:BC50)))))</f>
        <v>3.1992</v>
      </c>
      <c r="BE50" s="191" t="n">
        <f aca="false" t="array" ref="BE50:BE50">IF(BE$4&lt;$D50,0,IF(BE$4&gt;$F$21,0,IF(BE$4=$F$21,$F50-SUM($Z50:BD50),MIN($F50*INDEX($AA$24:$DB$24,BE$4-$D50+1),$F50-SUM($Z50:BD50)))))</f>
        <v>3.0444</v>
      </c>
      <c r="BF50" s="191" t="n">
        <f aca="false" t="array" ref="BF50:BF50">IF(BF$4&lt;$D50,0,IF(BF$4&gt;$F$21,0,IF(BF$4=$F$21,$F50-SUM($Z50:BE50),MIN($F50*INDEX($AA$24:$DB$24,BF$4-$D50+1),$F50-SUM($Z50:BE50)))))</f>
        <v>3.0444</v>
      </c>
      <c r="BG50" s="191" t="n">
        <f aca="false" t="array" ref="BG50:BG50">IF(BG$4&lt;$D50,0,IF(BG$4&gt;$F$21,0,IF(BG$4=$F$21,$F50-SUM($Z50:BF50),MIN($F50*INDEX($AA$24:$DB$24,BG$4-$D50+1),$F50-SUM($Z50:BF50)))))</f>
        <v>3.0444</v>
      </c>
      <c r="BH50" s="191" t="n">
        <f aca="false" t="array" ref="BH50:BH50">IF(BH$4&lt;$D50,0,IF(BH$4&gt;$F$21,0,IF(BH$4=$F$21,$F50-SUM($Z50:BG50),MIN($F50*INDEX($AA$24:$DB$24,BH$4-$D50+1),$F50-SUM($Z50:BG50)))))</f>
        <v>3.0444</v>
      </c>
      <c r="BI50" s="191" t="n">
        <f aca="false" t="array" ref="BI50:BI50">IF(BI$4&lt;$D50,0,IF(BI$4&gt;$F$21,0,IF(BI$4=$F$21,$F50-SUM($Z50:BH50),MIN($F50*INDEX($AA$24:$DB$24,BI$4-$D50+1),$F50-SUM($Z50:BH50)))))</f>
        <v>3.0444</v>
      </c>
      <c r="BJ50" s="191" t="n">
        <f aca="false" t="array" ref="BJ50:BJ50">IF(BJ$4&lt;$D50,0,IF(BJ$4&gt;$F$21,0,IF(BJ$4=$F$21,$F50-SUM($Z50:BI50),MIN($F50*INDEX($AA$24:$DB$24,BJ$4-$D50+1),$F50-SUM($Z50:BI50)))))</f>
        <v>3.0444</v>
      </c>
      <c r="BK50" s="191" t="n">
        <f aca="false" t="array" ref="BK50:BK50">IF(BK$4&lt;$D50,0,IF(BK$4&gt;$F$21,0,IF(BK$4=$F$21,$F50-SUM($Z50:BJ50),MIN($F50*INDEX($AA$24:$DB$24,BK$4-$D50+1),$F50-SUM($Z50:BJ50)))))</f>
        <v>3.0444</v>
      </c>
      <c r="BL50" s="191" t="n">
        <f aca="false" t="array" ref="BL50:BL50">IF(BL$4&lt;$D50,0,IF(BL$4&gt;$F$21,0,IF(BL$4=$F$21,$F50-SUM($Z50:BK50),MIN($F50*INDEX($AA$24:$DB$24,BL$4-$D50+1),$F50-SUM($Z50:BK50)))))</f>
        <v>3.0444</v>
      </c>
      <c r="BM50" s="191" t="n">
        <f aca="false" t="array" ref="BM50:BM50">IF(BM$4&lt;$D50,0,IF(BM$4&gt;$F$21,0,IF(BM$4=$F$21,$F50-SUM($Z50:BL50),MIN($F50*INDEX($AA$24:$DB$24,BM$4-$D50+1),$F50-SUM($Z50:BL50)))))</f>
        <v>3.0444</v>
      </c>
      <c r="BN50" s="191" t="n">
        <f aca="false" t="array" ref="BN50:BN50">IF(BN$4&lt;$D50,0,IF(BN$4&gt;$F$21,0,IF(BN$4=$F$21,$F50-SUM($Z50:BM50),MIN($F50*INDEX($AA$24:$DB$24,BN$4-$D50+1),$F50-SUM($Z50:BM50)))))</f>
        <v>1.54799999999999</v>
      </c>
      <c r="BO50" s="191" t="n">
        <f aca="false" t="array" ref="BO50:BO50">IF(BO$4&lt;$D50,0,IF(BO$4&gt;$F$21,0,IF(BO$4=$F$21,$F50-SUM($Z50:BN50),MIN($F50*INDEX($AA$24:$DB$24,BO$4-$D50+1),$F50-SUM($Z50:BN50)))))</f>
        <v>0</v>
      </c>
      <c r="BP50" s="191" t="n">
        <f aca="false" t="array" ref="BP50:BP50">IF(BP$4&lt;$D50,0,IF(BP$4&gt;$F$21,0,IF(BP$4=$F$21,$F50-SUM($Z50:BO50),MIN($F50*INDEX($AA$24:$DB$24,BP$4-$D50+1),$F50-SUM($Z50:BO50)))))</f>
        <v>0</v>
      </c>
      <c r="BQ50" s="191" t="n">
        <f aca="false" t="array" ref="BQ50:BQ50">IF(BQ$4&lt;$D50,0,IF(BQ$4&gt;$F$21,0,IF(BQ$4=$F$21,$F50-SUM($Z50:BP50),MIN($F50*INDEX($AA$24:$DB$24,BQ$4-$D50+1),$F50-SUM($Z50:BP50)))))</f>
        <v>0</v>
      </c>
      <c r="BR50" s="191" t="n">
        <f aca="false" t="array" ref="BR50:BR50">IF(BR$4&lt;$D50,0,IF(BR$4&gt;$F$21,0,IF(BR$4=$F$21,$F50-SUM($Z50:BQ50),MIN($F50*INDEX($AA$24:$DB$24,BR$4-$D50+1),$F50-SUM($Z50:BQ50)))))</f>
        <v>0</v>
      </c>
      <c r="BS50" s="191" t="n">
        <f aca="false" t="array" ref="BS50:BS50">IF(BS$4&lt;$D50,0,IF(BS$4&gt;$F$21,0,IF(BS$4=$F$21,$F50-SUM($Z50:BR50),MIN($F50*INDEX($AA$24:$DB$24,BS$4-$D50+1),$F50-SUM($Z50:BR50)))))</f>
        <v>0</v>
      </c>
      <c r="BT50" s="191" t="n">
        <f aca="false" t="array" ref="BT50:BT50">IF(BT$4&lt;$D50,0,IF(BT$4&gt;$F$21,0,IF(BT$4=$F$21,$F50-SUM($Z50:BS50),MIN($F50*INDEX($AA$24:$DB$24,BT$4-$D50+1),$F50-SUM($Z50:BS50)))))</f>
        <v>0</v>
      </c>
      <c r="BU50" s="191" t="n">
        <f aca="false" t="array" ref="BU50:BU50">IF(BU$4&lt;$D50,0,IF(BU$4&gt;$F$21,0,IF(BU$4=$F$21,$F50-SUM($Z50:BT50),MIN($F50*INDEX($AA$24:$DB$24,BU$4-$D50+1),$F50-SUM($Z50:BT50)))))</f>
        <v>0</v>
      </c>
      <c r="BV50" s="191" t="n">
        <f aca="false" t="array" ref="BV50:BV50">IF(BV$4&lt;$D50,0,IF(BV$4&gt;$F$21,0,IF(BV$4=$F$21,$F50-SUM($Z50:BU50),MIN($F50*INDEX($AA$24:$DB$24,BV$4-$D50+1),$F50-SUM($Z50:BU50)))))</f>
        <v>0</v>
      </c>
      <c r="BW50" s="191" t="n">
        <f aca="false" t="array" ref="BW50:BW50">IF(BW$4&lt;$D50,0,IF(BW$4&gt;$F$21,0,IF(BW$4=$F$21,$F50-SUM($Z50:BV50),MIN($F50*INDEX($AA$24:$DB$24,BW$4-$D50+1),$F50-SUM($Z50:BV50)))))</f>
        <v>0</v>
      </c>
      <c r="BX50" s="191" t="n">
        <f aca="false" t="array" ref="BX50:BX50">IF(BX$4&lt;$D50,0,IF(BX$4&gt;$F$21,0,IF(BX$4=$F$21,$F50-SUM($Z50:BW50),MIN($F50*INDEX($AA$24:$DB$24,BX$4-$D50+1),$F50-SUM($Z50:BW50)))))</f>
        <v>0</v>
      </c>
      <c r="BY50" s="191" t="n">
        <f aca="false" t="array" ref="BY50:BY50">IF(BY$4&lt;$D50,0,IF(BY$4&gt;$F$21,0,IF(BY$4=$F$21,$F50-SUM($Z50:BX50),MIN($F50*INDEX($AA$24:$DB$24,BY$4-$D50+1),$F50-SUM($Z50:BX50)))))</f>
        <v>0</v>
      </c>
      <c r="BZ50" s="191" t="n">
        <f aca="false" t="array" ref="BZ50:BZ50">IF(BZ$4&lt;$D50,0,IF(BZ$4&gt;$F$21,0,IF(BZ$4=$F$21,$F50-SUM($Z50:BY50),MIN($F50*INDEX($AA$24:$DB$24,BZ$4-$D50+1),$F50-SUM($Z50:BY50)))))</f>
        <v>0</v>
      </c>
      <c r="CA50" s="191" t="n">
        <f aca="false" t="array" ref="CA50:CA50">IF(CA$4&lt;$D50,0,IF(CA$4&gt;$F$21,0,IF(CA$4=$F$21,$F50-SUM($Z50:BZ50),MIN($F50*INDEX($AA$24:$DB$24,CA$4-$D50+1),$F50-SUM($Z50:BZ50)))))</f>
        <v>0</v>
      </c>
      <c r="CB50" s="191" t="n">
        <f aca="false" t="array" ref="CB50:CB50">IF(CB$4&lt;$D50,0,IF(CB$4&gt;$F$21,0,IF(CB$4=$F$21,$F50-SUM($Z50:CA50),MIN($F50*INDEX($AA$24:$DB$24,CB$4-$D50+1),$F50-SUM($Z50:CA50)))))</f>
        <v>0</v>
      </c>
      <c r="CC50" s="191" t="n">
        <f aca="false" t="array" ref="CC50:CC50">IF(CC$4&lt;$D50,0,IF(CC$4&gt;$F$21,0,IF(CC$4=$F$21,$F50-SUM($Z50:CB50),MIN($F50*INDEX($AA$24:$DB$24,CC$4-$D50+1),$F50-SUM($Z50:CB50)))))</f>
        <v>0</v>
      </c>
      <c r="CD50" s="191" t="n">
        <f aca="false" t="array" ref="CD50:CD50">IF(CD$4&lt;$D50,0,IF(CD$4&gt;$F$21,0,IF(CD$4=$F$21,$F50-SUM($Z50:CC50),MIN($F50*INDEX($AA$24:$DB$24,CD$4-$D50+1),$F50-SUM($Z50:CC50)))))</f>
        <v>0</v>
      </c>
      <c r="CE50" s="191" t="n">
        <f aca="false" t="array" ref="CE50:CE50">IF(CE$4&lt;$D50,0,IF(CE$4&gt;$F$21,0,IF(CE$4=$F$21,$F50-SUM($Z50:CD50),MIN($F50*INDEX($AA$24:$DB$24,CE$4-$D50+1),$F50-SUM($Z50:CD50)))))</f>
        <v>0</v>
      </c>
      <c r="CF50" s="191" t="n">
        <f aca="false" t="array" ref="CF50:CF50">IF(CF$4&lt;$D50,0,IF(CF$4&gt;$F$21,0,IF(CF$4=$F$21,$F50-SUM($Z50:CE50),MIN($F50*INDEX($AA$24:$DB$24,CF$4-$D50+1),$F50-SUM($Z50:CE50)))))</f>
        <v>0</v>
      </c>
      <c r="CG50" s="191" t="n">
        <f aca="false" t="array" ref="CG50:CG50">IF(CG$4&lt;$D50,0,IF(CG$4&gt;$F$21,0,IF(CG$4=$F$21,$F50-SUM($Z50:CF50),MIN($F50*INDEX($AA$24:$DB$24,CG$4-$D50+1),$F50-SUM($Z50:CF50)))))</f>
        <v>0</v>
      </c>
      <c r="CH50" s="191" t="n">
        <f aca="false" t="array" ref="CH50:CH50">IF(CH$4&lt;$D50,0,IF(CH$4&gt;$F$21,0,IF(CH$4=$F$21,$F50-SUM($Z50:CG50),MIN($F50*INDEX($AA$24:$DB$24,CH$4-$D50+1),$F50-SUM($Z50:CG50)))))</f>
        <v>0</v>
      </c>
      <c r="CI50" s="191" t="n">
        <f aca="false" t="array" ref="CI50:CI50">IF(CI$4&lt;$D50,0,IF(CI$4&gt;$F$21,0,IF(CI$4=$F$21,$F50-SUM($Z50:CH50),MIN($F50*INDEX($AA$24:$DB$24,CI$4-$D50+1),$F50-SUM($Z50:CH50)))))</f>
        <v>0</v>
      </c>
      <c r="CJ50" s="191" t="n">
        <f aca="false" t="array" ref="CJ50:CJ50">IF(CJ$4&lt;$D50,0,IF(CJ$4&gt;$F$21,0,IF(CJ$4=$F$21,$F50-SUM($Z50:CI50),MIN($F50*INDEX($AA$24:$DB$24,CJ$4-$D50+1),$F50-SUM($Z50:CI50)))))</f>
        <v>0</v>
      </c>
      <c r="CK50" s="191" t="n">
        <f aca="false" t="array" ref="CK50:CK50">IF(CK$4&lt;$D50,0,IF(CK$4&gt;$F$21,0,IF(CK$4=$F$21,$F50-SUM($Z50:CJ50),MIN($F50*INDEX($AA$24:$DB$24,CK$4-$D50+1),$F50-SUM($Z50:CJ50)))))</f>
        <v>0</v>
      </c>
      <c r="CL50" s="191" t="n">
        <f aca="false" t="array" ref="CL50:CL50">IF(CL$4&lt;$D50,0,IF(CL$4&gt;$F$21,0,IF(CL$4=$F$21,$F50-SUM($Z50:CK50),MIN($F50*INDEX($AA$24:$DB$24,CL$4-$D50+1),$F50-SUM($Z50:CK50)))))</f>
        <v>0</v>
      </c>
      <c r="CM50" s="191" t="n">
        <f aca="false" t="array" ref="CM50:CM50">IF(CM$4&lt;$D50,0,IF(CM$4&gt;$F$21,0,IF(CM$4=$F$21,$F50-SUM($Z50:CL50),MIN($F50*INDEX($AA$24:$DB$24,CM$4-$D50+1),$F50-SUM($Z50:CL50)))))</f>
        <v>0</v>
      </c>
      <c r="CN50" s="191" t="n">
        <f aca="false" t="array" ref="CN50:CN50">IF(CN$4&lt;$D50,0,IF(CN$4&gt;$F$21,0,IF(CN$4=$F$21,$F50-SUM($Z50:CM50),MIN($F50*INDEX($AA$24:$DB$24,CN$4-$D50+1),$F50-SUM($Z50:CM50)))))</f>
        <v>0</v>
      </c>
      <c r="CO50" s="191" t="n">
        <f aca="false" t="array" ref="CO50:CO50">IF(CO$4&lt;$D50,0,IF(CO$4&gt;$F$21,0,IF(CO$4=$F$21,$F50-SUM($Z50:CN50),MIN($F50*INDEX($AA$24:$DB$24,CO$4-$D50+1),$F50-SUM($Z50:CN50)))))</f>
        <v>0</v>
      </c>
      <c r="CP50" s="191" t="n">
        <f aca="false" t="array" ref="CP50:CP50">IF(CP$4&lt;$D50,0,IF(CP$4&gt;$F$21,0,IF(CP$4=$F$21,$F50-SUM($Z50:CO50),MIN($F50*INDEX($AA$24:$DB$24,CP$4-$D50+1),$F50-SUM($Z50:CO50)))))</f>
        <v>0</v>
      </c>
      <c r="CQ50" s="191" t="n">
        <f aca="false" t="array" ref="CQ50:CQ50">IF(CQ$4&lt;$D50,0,IF(CQ$4&gt;$F$21,0,IF(CQ$4=$F$21,$F50-SUM($Z50:CP50),MIN($F50*INDEX($AA$24:$DB$24,CQ$4-$D50+1),$F50-SUM($Z50:CP50)))))</f>
        <v>0</v>
      </c>
      <c r="CR50" s="191" t="n">
        <f aca="false" t="array" ref="CR50:CR50">IF(CR$4&lt;$D50,0,IF(CR$4&gt;$F$21,0,IF(CR$4=$F$21,$F50-SUM($Z50:CQ50),MIN($F50*INDEX($AA$24:$DB$24,CR$4-$D50+1),$F50-SUM($Z50:CQ50)))))</f>
        <v>0</v>
      </c>
      <c r="CS50" s="191" t="n">
        <f aca="false" t="array" ref="CS50:CS50">IF(CS$4&lt;$D50,0,IF(CS$4&gt;$F$21,0,IF(CS$4=$F$21,$F50-SUM($Z50:CR50),MIN($F50*INDEX($AA$24:$DB$24,CS$4-$D50+1),$F50-SUM($Z50:CR50)))))</f>
        <v>0</v>
      </c>
      <c r="CT50" s="191" t="n">
        <f aca="false" t="array" ref="CT50:CT50">IF(CT$4&lt;$D50,0,IF(CT$4&gt;$F$21,0,IF(CT$4=$F$21,$F50-SUM($Z50:CS50),MIN($F50*INDEX($AA$24:$DB$24,CT$4-$D50+1),$F50-SUM($Z50:CS50)))))</f>
        <v>0</v>
      </c>
      <c r="CU50" s="191" t="n">
        <f aca="false" t="array" ref="CU50:CU50">IF(CU$4&lt;$D50,0,IF(CU$4&gt;$F$21,0,IF(CU$4=$F$21,$F50-SUM($Z50:CT50),MIN($F50*INDEX($AA$24:$DB$24,CU$4-$D50+1),$F50-SUM($Z50:CT50)))))</f>
        <v>0</v>
      </c>
      <c r="CV50" s="191" t="n">
        <f aca="false" t="array" ref="CV50:CV50">IF(CV$4&lt;$D50,0,IF(CV$4&gt;$F$21,0,IF(CV$4=$F$21,$F50-SUM($Z50:CU50),MIN($F50*INDEX($AA$24:$DB$24,CV$4-$D50+1),$F50-SUM($Z50:CU50)))))</f>
        <v>0</v>
      </c>
      <c r="CW50" s="191" t="n">
        <f aca="false" t="array" ref="CW50:CW50">IF(CW$4&lt;$D50,0,IF(CW$4&gt;$F$21,0,IF(CW$4=$F$21,$F50-SUM($Z50:CV50),MIN($F50*INDEX($AA$24:$DB$24,CW$4-$D50+1),$F50-SUM($Z50:CV50)))))</f>
        <v>0</v>
      </c>
      <c r="CX50" s="191" t="n">
        <f aca="false" t="array" ref="CX50:CX50">IF(CX$4&lt;$D50,0,IF(CX$4&gt;$F$21,0,IF(CX$4=$F$21,$F50-SUM($Z50:CW50),MIN($F50*INDEX($AA$24:$DB$24,CX$4-$D50+1),$F50-SUM($Z50:CW50)))))</f>
        <v>0</v>
      </c>
      <c r="CY50" s="191" t="n">
        <f aca="false" t="array" ref="CY50:CY50">IF(CY$4&lt;$D50,0,IF(CY$4&gt;$F$21,0,IF(CY$4=$F$21,$F50-SUM($Z50:CX50),MIN($F50*INDEX($AA$24:$DB$24,CY$4-$D50+1),$F50-SUM($Z50:CX50)))))</f>
        <v>0</v>
      </c>
      <c r="CZ50" s="191" t="n">
        <f aca="false" t="array" ref="CZ50:CZ50">IF(CZ$4&lt;$D50,0,IF(CZ$4&gt;$F$21,0,IF(CZ$4=$F$21,$F50-SUM($Z50:CY50),MIN($F50*INDEX($AA$24:$DB$24,CZ$4-$D50+1),$F50-SUM($Z50:CY50)))))</f>
        <v>0</v>
      </c>
      <c r="DA50" s="191" t="n">
        <f aca="false" t="array" ref="DA50:DA50">IF(DA$4&lt;$D50,0,IF(DA$4&gt;$F$21,0,IF(DA$4=$F$21,$F50-SUM($Z50:CZ50),MIN($F50*INDEX($AA$24:$DB$24,DA$4-$D50+1),$F50-SUM($Z50:CZ50)))))</f>
        <v>0</v>
      </c>
      <c r="DB50" s="191" t="n">
        <f aca="false" t="array" ref="DB50:DB50">IF(DB$4&lt;$D50,0,IF(DB$4&gt;$F$21,0,IF(DB$4=$F$21,$F50-SUM($Z50:DA50),MIN($F50*INDEX($AA$24:$DB$24,DB$4-$D50+1),$F50-SUM($Z50:DA50)))))</f>
        <v>0</v>
      </c>
    </row>
    <row r="51" customFormat="false" ht="14.25" hidden="false" customHeight="false" outlineLevel="3" collapsed="false">
      <c r="D51" s="3" t="n">
        <v>26</v>
      </c>
      <c r="E51" s="3" t="str">
        <v>Total Capex Year 26</v>
      </c>
      <c r="F51" s="187" t="n">
        <v>73.2</v>
      </c>
      <c r="G51" s="187" t="n">
        <f aca="false">SUM(AA51:DB51)-F51</f>
        <v>0</v>
      </c>
      <c r="AA51" s="191" t="n">
        <f aca="false" t="array" ref="AA51:AA51">IF(AA$4&lt;$D51,0,IF(AA$4&gt;$F$21,0,IF(AA$4=$F$21,$F51-SUM($Z51:Z51),MIN($F51*INDEX($AA$24:$DB$24,AA$4-$D51+1),$F51-SUM($Z51:Z51)))))</f>
        <v>0</v>
      </c>
      <c r="AB51" s="191" t="n">
        <f aca="false" t="array" ref="AB51:AB51">IF(AB$4&lt;$D51,0,IF(AB$4&gt;$F$21,0,IF(AB$4=$F$21,$F51-SUM($Z51:AA51),MIN($F51*INDEX($AA$24:$DB$24,AB$4-$D51+1),$F51-SUM($Z51:AA51)))))</f>
        <v>0</v>
      </c>
      <c r="AC51" s="191" t="n">
        <f aca="false" t="array" ref="AC51:AC51">IF(AC$4&lt;$D51,0,IF(AC$4&gt;$F$21,0,IF(AC$4=$F$21,$F51-SUM($Z51:AB51),MIN($F51*INDEX($AA$24:$DB$24,AC$4-$D51+1),$F51-SUM($Z51:AB51)))))</f>
        <v>0</v>
      </c>
      <c r="AD51" s="191" t="n">
        <f aca="false" t="array" ref="AD51:AD51">IF(AD$4&lt;$D51,0,IF(AD$4&gt;$F$21,0,IF(AD$4=$F$21,$F51-SUM($Z51:AC51),MIN($F51*INDEX($AA$24:$DB$24,AD$4-$D51+1),$F51-SUM($Z51:AC51)))))</f>
        <v>0</v>
      </c>
      <c r="AE51" s="191" t="n">
        <f aca="false" t="array" ref="AE51:AE51">IF(AE$4&lt;$D51,0,IF(AE$4&gt;$F$21,0,IF(AE$4=$F$21,$F51-SUM($Z51:AD51),MIN($F51*INDEX($AA$24:$DB$24,AE$4-$D51+1),$F51-SUM($Z51:AD51)))))</f>
        <v>0</v>
      </c>
      <c r="AF51" s="191" t="n">
        <f aca="false" t="array" ref="AF51:AF51">IF(AF$4&lt;$D51,0,IF(AF$4&gt;$F$21,0,IF(AF$4=$F$21,$F51-SUM($Z51:AE51),MIN($F51*INDEX($AA$24:$DB$24,AF$4-$D51+1),$F51-SUM($Z51:AE51)))))</f>
        <v>0</v>
      </c>
      <c r="AG51" s="191" t="n">
        <f aca="false" t="array" ref="AG51:AG51">IF(AG$4&lt;$D51,0,IF(AG$4&gt;$F$21,0,IF(AG$4=$F$21,$F51-SUM($Z51:AF51),MIN($F51*INDEX($AA$24:$DB$24,AG$4-$D51+1),$F51-SUM($Z51:AF51)))))</f>
        <v>0</v>
      </c>
      <c r="AH51" s="191" t="n">
        <f aca="false" t="array" ref="AH51:AH51">IF(AH$4&lt;$D51,0,IF(AH$4&gt;$F$21,0,IF(AH$4=$F$21,$F51-SUM($Z51:AG51),MIN($F51*INDEX($AA$24:$DB$24,AH$4-$D51+1),$F51-SUM($Z51:AG51)))))</f>
        <v>0</v>
      </c>
      <c r="AI51" s="191" t="n">
        <f aca="false" t="array" ref="AI51:AI51">IF(AI$4&lt;$D51,0,IF(AI$4&gt;$F$21,0,IF(AI$4=$F$21,$F51-SUM($Z51:AH51),MIN($F51*INDEX($AA$24:$DB$24,AI$4-$D51+1),$F51-SUM($Z51:AH51)))))</f>
        <v>0</v>
      </c>
      <c r="AJ51" s="191" t="n">
        <f aca="false" t="array" ref="AJ51:AJ51">IF(AJ$4&lt;$D51,0,IF(AJ$4&gt;$F$21,0,IF(AJ$4=$F$21,$F51-SUM($Z51:AI51),MIN($F51*INDEX($AA$24:$DB$24,AJ$4-$D51+1),$F51-SUM($Z51:AI51)))))</f>
        <v>0</v>
      </c>
      <c r="AK51" s="191" t="n">
        <f aca="false" t="array" ref="AK51:AK51">IF(AK$4&lt;$D51,0,IF(AK$4&gt;$F$21,0,IF(AK$4=$F$21,$F51-SUM($Z51:AJ51),MIN($F51*INDEX($AA$24:$DB$24,AK$4-$D51+1),$F51-SUM($Z51:AJ51)))))</f>
        <v>0</v>
      </c>
      <c r="AL51" s="191" t="n">
        <f aca="false" t="array" ref="AL51:AL51">IF(AL$4&lt;$D51,0,IF(AL$4&gt;$F$21,0,IF(AL$4=$F$21,$F51-SUM($Z51:AK51),MIN($F51*INDEX($AA$24:$DB$24,AL$4-$D51+1),$F51-SUM($Z51:AK51)))))</f>
        <v>0</v>
      </c>
      <c r="AM51" s="191" t="n">
        <f aca="false" t="array" ref="AM51:AM51">IF(AM$4&lt;$D51,0,IF(AM$4&gt;$F$21,0,IF(AM$4=$F$21,$F51-SUM($Z51:AL51),MIN($F51*INDEX($AA$24:$DB$24,AM$4-$D51+1),$F51-SUM($Z51:AL51)))))</f>
        <v>0</v>
      </c>
      <c r="AN51" s="191" t="n">
        <f aca="false" t="array" ref="AN51:AN51">IF(AN$4&lt;$D51,0,IF(AN$4&gt;$F$21,0,IF(AN$4=$F$21,$F51-SUM($Z51:AM51),MIN($F51*INDEX($AA$24:$DB$24,AN$4-$D51+1),$F51-SUM($Z51:AM51)))))</f>
        <v>0</v>
      </c>
      <c r="AO51" s="191" t="n">
        <f aca="false" t="array" ref="AO51:AO51">IF(AO$4&lt;$D51,0,IF(AO$4&gt;$F$21,0,IF(AO$4=$F$21,$F51-SUM($Z51:AN51),MIN($F51*INDEX($AA$24:$DB$24,AO$4-$D51+1),$F51-SUM($Z51:AN51)))))</f>
        <v>0</v>
      </c>
      <c r="AP51" s="191" t="n">
        <f aca="false" t="array" ref="AP51:AP51">IF(AP$4&lt;$D51,0,IF(AP$4&gt;$F$21,0,IF(AP$4=$F$21,$F51-SUM($Z51:AO51),MIN($F51*INDEX($AA$24:$DB$24,AP$4-$D51+1),$F51-SUM($Z51:AO51)))))</f>
        <v>0</v>
      </c>
      <c r="AQ51" s="191" t="n">
        <f aca="false" t="array" ref="AQ51:AQ51">IF(AQ$4&lt;$D51,0,IF(AQ$4&gt;$F$21,0,IF(AQ$4=$F$21,$F51-SUM($Z51:AP51),MIN($F51*INDEX($AA$24:$DB$24,AQ$4-$D51+1),$F51-SUM($Z51:AP51)))))</f>
        <v>0</v>
      </c>
      <c r="AR51" s="191" t="n">
        <f aca="false" t="array" ref="AR51:AR51">IF(AR$4&lt;$D51,0,IF(AR$4&gt;$F$21,0,IF(AR$4=$F$21,$F51-SUM($Z51:AQ51),MIN($F51*INDEX($AA$24:$DB$24,AR$4-$D51+1),$F51-SUM($Z51:AQ51)))))</f>
        <v>0</v>
      </c>
      <c r="AS51" s="191" t="n">
        <f aca="false" t="array" ref="AS51:AS51">IF(AS$4&lt;$D51,0,IF(AS$4&gt;$F$21,0,IF(AS$4=$F$21,$F51-SUM($Z51:AR51),MIN($F51*INDEX($AA$24:$DB$24,AS$4-$D51+1),$F51-SUM($Z51:AR51)))))</f>
        <v>0</v>
      </c>
      <c r="AT51" s="191" t="n">
        <f aca="false" t="array" ref="AT51:AT51">IF(AT$4&lt;$D51,0,IF(AT$4&gt;$F$21,0,IF(AT$4=$F$21,$F51-SUM($Z51:AS51),MIN($F51*INDEX($AA$24:$DB$24,AT$4-$D51+1),$F51-SUM($Z51:AS51)))))</f>
        <v>0</v>
      </c>
      <c r="AU51" s="191" t="n">
        <f aca="false" t="array" ref="AU51:AU51">IF(AU$4&lt;$D51,0,IF(AU$4&gt;$F$21,0,IF(AU$4=$F$21,$F51-SUM($Z51:AT51),MIN($F51*INDEX($AA$24:$DB$24,AU$4-$D51+1),$F51-SUM($Z51:AT51)))))</f>
        <v>0</v>
      </c>
      <c r="AV51" s="191" t="n">
        <f aca="false" t="array" ref="AV51:AV51">IF(AV$4&lt;$D51,0,IF(AV$4&gt;$F$21,0,IF(AV$4=$F$21,$F51-SUM($Z51:AU51),MIN($F51*INDEX($AA$24:$DB$24,AV$4-$D51+1),$F51-SUM($Z51:AU51)))))</f>
        <v>0</v>
      </c>
      <c r="AW51" s="191" t="n">
        <f aca="false" t="array" ref="AW51:AW51">IF(AW$4&lt;$D51,0,IF(AW$4&gt;$F$21,0,IF(AW$4=$F$21,$F51-SUM($Z51:AV51),MIN($F51*INDEX($AA$24:$DB$24,AW$4-$D51+1),$F51-SUM($Z51:AV51)))))</f>
        <v>0</v>
      </c>
      <c r="AX51" s="191" t="n">
        <f aca="false" t="array" ref="AX51:AX51">IF(AX$4&lt;$D51,0,IF(AX$4&gt;$F$21,0,IF(AX$4=$F$21,$F51-SUM($Z51:AW51),MIN($F51*INDEX($AA$24:$DB$24,AX$4-$D51+1),$F51-SUM($Z51:AW51)))))</f>
        <v>0</v>
      </c>
      <c r="AY51" s="191" t="n">
        <f aca="false" t="array" ref="AY51:AY51">IF(AY$4&lt;$D51,0,IF(AY$4&gt;$F$21,0,IF(AY$4=$F$21,$F51-SUM($Z51:AX51),MIN($F51*INDEX($AA$24:$DB$24,AY$4-$D51+1),$F51-SUM($Z51:AX51)))))</f>
        <v>0</v>
      </c>
      <c r="AZ51" s="191" t="n">
        <f aca="false" t="array" ref="AZ51:AZ51">IF(AZ$4&lt;$D51,0,IF(AZ$4&gt;$F$21,0,IF(AZ$4=$F$21,$F51-SUM($Z51:AY51),MIN($F51*INDEX($AA$24:$DB$24,AZ$4-$D51+1),$F51-SUM($Z51:AY51)))))</f>
        <v>3.66</v>
      </c>
      <c r="BA51" s="191" t="n">
        <f aca="false" t="array" ref="BA51:BA51">IF(BA$4&lt;$D51,0,IF(BA$4&gt;$F$21,0,IF(BA$4=$F$21,$F51-SUM($Z51:AZ51),MIN($F51*INDEX($AA$24:$DB$24,BA$4-$D51+1),$F51-SUM($Z51:AZ51)))))</f>
        <v>6.954</v>
      </c>
      <c r="BB51" s="191" t="n">
        <f aca="false" t="array" ref="BB51:BB51">IF(BB$4&lt;$D51,0,IF(BB$4&gt;$F$21,0,IF(BB$4=$F$21,$F51-SUM($Z51:BA51),MIN($F51*INDEX($AA$24:$DB$24,BB$4-$D51+1),$F51-SUM($Z51:BA51)))))</f>
        <v>6.2952</v>
      </c>
      <c r="BC51" s="191" t="n">
        <f aca="false" t="array" ref="BC51:BC51">IF(BC$4&lt;$D51,0,IF(BC$4&gt;$F$21,0,IF(BC$4=$F$21,$F51-SUM($Z51:BB51),MIN($F51*INDEX($AA$24:$DB$24,BC$4-$D51+1),$F51-SUM($Z51:BB51)))))</f>
        <v>5.6364</v>
      </c>
      <c r="BD51" s="191" t="n">
        <f aca="false" t="array" ref="BD51:BD51">IF(BD$4&lt;$D51,0,IF(BD$4&gt;$F$21,0,IF(BD$4=$F$21,$F51-SUM($Z51:BC51),MIN($F51*INDEX($AA$24:$DB$24,BD$4-$D51+1),$F51-SUM($Z51:BC51)))))</f>
        <v>5.0508</v>
      </c>
      <c r="BE51" s="191" t="n">
        <f aca="false" t="array" ref="BE51:BE51">IF(BE$4&lt;$D51,0,IF(BE$4&gt;$F$21,0,IF(BE$4=$F$21,$F51-SUM($Z51:BD51),MIN($F51*INDEX($AA$24:$DB$24,BE$4-$D51+1),$F51-SUM($Z51:BD51)))))</f>
        <v>4.5384</v>
      </c>
      <c r="BF51" s="191" t="n">
        <f aca="false" t="array" ref="BF51:BF51">IF(BF$4&lt;$D51,0,IF(BF$4&gt;$F$21,0,IF(BF$4=$F$21,$F51-SUM($Z51:BE51),MIN($F51*INDEX($AA$24:$DB$24,BF$4-$D51+1),$F51-SUM($Z51:BE51)))))</f>
        <v>4.3188</v>
      </c>
      <c r="BG51" s="191" t="n">
        <f aca="false" t="array" ref="BG51:BG51">IF(BG$4&lt;$D51,0,IF(BG$4&gt;$F$21,0,IF(BG$4=$F$21,$F51-SUM($Z51:BF51),MIN($F51*INDEX($AA$24:$DB$24,BG$4-$D51+1),$F51-SUM($Z51:BF51)))))</f>
        <v>4.3188</v>
      </c>
      <c r="BH51" s="191" t="n">
        <f aca="false" t="array" ref="BH51:BH51">IF(BH$4&lt;$D51,0,IF(BH$4&gt;$F$21,0,IF(BH$4=$F$21,$F51-SUM($Z51:BG51),MIN($F51*INDEX($AA$24:$DB$24,BH$4-$D51+1),$F51-SUM($Z51:BG51)))))</f>
        <v>4.3188</v>
      </c>
      <c r="BI51" s="191" t="n">
        <f aca="false" t="array" ref="BI51:BI51">IF(BI$4&lt;$D51,0,IF(BI$4&gt;$F$21,0,IF(BI$4=$F$21,$F51-SUM($Z51:BH51),MIN($F51*INDEX($AA$24:$DB$24,BI$4-$D51+1),$F51-SUM($Z51:BH51)))))</f>
        <v>4.3188</v>
      </c>
      <c r="BJ51" s="191" t="n">
        <f aca="false" t="array" ref="BJ51:BJ51">IF(BJ$4&lt;$D51,0,IF(BJ$4&gt;$F$21,0,IF(BJ$4=$F$21,$F51-SUM($Z51:BI51),MIN($F51*INDEX($AA$24:$DB$24,BJ$4-$D51+1),$F51-SUM($Z51:BI51)))))</f>
        <v>4.3188</v>
      </c>
      <c r="BK51" s="191" t="n">
        <f aca="false" t="array" ref="BK51:BK51">IF(BK$4&lt;$D51,0,IF(BK$4&gt;$F$21,0,IF(BK$4=$F$21,$F51-SUM($Z51:BJ51),MIN($F51*INDEX($AA$24:$DB$24,BK$4-$D51+1),$F51-SUM($Z51:BJ51)))))</f>
        <v>4.3188</v>
      </c>
      <c r="BL51" s="191" t="n">
        <f aca="false" t="array" ref="BL51:BL51">IF(BL$4&lt;$D51,0,IF(BL$4&gt;$F$21,0,IF(BL$4=$F$21,$F51-SUM($Z51:BK51),MIN($F51*INDEX($AA$24:$DB$24,BL$4-$D51+1),$F51-SUM($Z51:BK51)))))</f>
        <v>4.3188</v>
      </c>
      <c r="BM51" s="191" t="n">
        <f aca="false" t="array" ref="BM51:BM51">IF(BM$4&lt;$D51,0,IF(BM$4&gt;$F$21,0,IF(BM$4=$F$21,$F51-SUM($Z51:BL51),MIN($F51*INDEX($AA$24:$DB$24,BM$4-$D51+1),$F51-SUM($Z51:BL51)))))</f>
        <v>4.3188</v>
      </c>
      <c r="BN51" s="191" t="n">
        <f aca="false" t="array" ref="BN51:BN51">IF(BN$4&lt;$D51,0,IF(BN$4&gt;$F$21,0,IF(BN$4=$F$21,$F51-SUM($Z51:BM51),MIN($F51*INDEX($AA$24:$DB$24,BN$4-$D51+1),$F51-SUM($Z51:BM51)))))</f>
        <v>4.3188</v>
      </c>
      <c r="BO51" s="191" t="n">
        <f aca="false" t="array" ref="BO51:BO51">IF(BO$4&lt;$D51,0,IF(BO$4&gt;$F$21,0,IF(BO$4=$F$21,$F51-SUM($Z51:BN51),MIN($F51*INDEX($AA$24:$DB$24,BO$4-$D51+1),$F51-SUM($Z51:BN51)))))</f>
        <v>2.196</v>
      </c>
      <c r="BP51" s="191" t="n">
        <f aca="false" t="array" ref="BP51:BP51">IF(BP$4&lt;$D51,0,IF(BP$4&gt;$F$21,0,IF(BP$4=$F$21,$F51-SUM($Z51:BO51),MIN($F51*INDEX($AA$24:$DB$24,BP$4-$D51+1),$F51-SUM($Z51:BO51)))))</f>
        <v>0</v>
      </c>
      <c r="BQ51" s="191" t="n">
        <f aca="false" t="array" ref="BQ51:BQ51">IF(BQ$4&lt;$D51,0,IF(BQ$4&gt;$F$21,0,IF(BQ$4=$F$21,$F51-SUM($Z51:BP51),MIN($F51*INDEX($AA$24:$DB$24,BQ$4-$D51+1),$F51-SUM($Z51:BP51)))))</f>
        <v>0</v>
      </c>
      <c r="BR51" s="191" t="n">
        <f aca="false" t="array" ref="BR51:BR51">IF(BR$4&lt;$D51,0,IF(BR$4&gt;$F$21,0,IF(BR$4=$F$21,$F51-SUM($Z51:BQ51),MIN($F51*INDEX($AA$24:$DB$24,BR$4-$D51+1),$F51-SUM($Z51:BQ51)))))</f>
        <v>0</v>
      </c>
      <c r="BS51" s="191" t="n">
        <f aca="false" t="array" ref="BS51:BS51">IF(BS$4&lt;$D51,0,IF(BS$4&gt;$F$21,0,IF(BS$4=$F$21,$F51-SUM($Z51:BR51),MIN($F51*INDEX($AA$24:$DB$24,BS$4-$D51+1),$F51-SUM($Z51:BR51)))))</f>
        <v>0</v>
      </c>
      <c r="BT51" s="191" t="n">
        <f aca="false" t="array" ref="BT51:BT51">IF(BT$4&lt;$D51,0,IF(BT$4&gt;$F$21,0,IF(BT$4=$F$21,$F51-SUM($Z51:BS51),MIN($F51*INDEX($AA$24:$DB$24,BT$4-$D51+1),$F51-SUM($Z51:BS51)))))</f>
        <v>0</v>
      </c>
      <c r="BU51" s="191" t="n">
        <f aca="false" t="array" ref="BU51:BU51">IF(BU$4&lt;$D51,0,IF(BU$4&gt;$F$21,0,IF(BU$4=$F$21,$F51-SUM($Z51:BT51),MIN($F51*INDEX($AA$24:$DB$24,BU$4-$D51+1),$F51-SUM($Z51:BT51)))))</f>
        <v>0</v>
      </c>
      <c r="BV51" s="191" t="n">
        <f aca="false" t="array" ref="BV51:BV51">IF(BV$4&lt;$D51,0,IF(BV$4&gt;$F$21,0,IF(BV$4=$F$21,$F51-SUM($Z51:BU51),MIN($F51*INDEX($AA$24:$DB$24,BV$4-$D51+1),$F51-SUM($Z51:BU51)))))</f>
        <v>0</v>
      </c>
      <c r="BW51" s="191" t="n">
        <f aca="false" t="array" ref="BW51:BW51">IF(BW$4&lt;$D51,0,IF(BW$4&gt;$F$21,0,IF(BW$4=$F$21,$F51-SUM($Z51:BV51),MIN($F51*INDEX($AA$24:$DB$24,BW$4-$D51+1),$F51-SUM($Z51:BV51)))))</f>
        <v>0</v>
      </c>
      <c r="BX51" s="191" t="n">
        <f aca="false" t="array" ref="BX51:BX51">IF(BX$4&lt;$D51,0,IF(BX$4&gt;$F$21,0,IF(BX$4=$F$21,$F51-SUM($Z51:BW51),MIN($F51*INDEX($AA$24:$DB$24,BX$4-$D51+1),$F51-SUM($Z51:BW51)))))</f>
        <v>0</v>
      </c>
      <c r="BY51" s="191" t="n">
        <f aca="false" t="array" ref="BY51:BY51">IF(BY$4&lt;$D51,0,IF(BY$4&gt;$F$21,0,IF(BY$4=$F$21,$F51-SUM($Z51:BX51),MIN($F51*INDEX($AA$24:$DB$24,BY$4-$D51+1),$F51-SUM($Z51:BX51)))))</f>
        <v>0</v>
      </c>
      <c r="BZ51" s="191" t="n">
        <f aca="false" t="array" ref="BZ51:BZ51">IF(BZ$4&lt;$D51,0,IF(BZ$4&gt;$F$21,0,IF(BZ$4=$F$21,$F51-SUM($Z51:BY51),MIN($F51*INDEX($AA$24:$DB$24,BZ$4-$D51+1),$F51-SUM($Z51:BY51)))))</f>
        <v>0</v>
      </c>
      <c r="CA51" s="191" t="n">
        <f aca="false" t="array" ref="CA51:CA51">IF(CA$4&lt;$D51,0,IF(CA$4&gt;$F$21,0,IF(CA$4=$F$21,$F51-SUM($Z51:BZ51),MIN($F51*INDEX($AA$24:$DB$24,CA$4-$D51+1),$F51-SUM($Z51:BZ51)))))</f>
        <v>0</v>
      </c>
      <c r="CB51" s="191" t="n">
        <f aca="false" t="array" ref="CB51:CB51">IF(CB$4&lt;$D51,0,IF(CB$4&gt;$F$21,0,IF(CB$4=$F$21,$F51-SUM($Z51:CA51),MIN($F51*INDEX($AA$24:$DB$24,CB$4-$D51+1),$F51-SUM($Z51:CA51)))))</f>
        <v>0</v>
      </c>
      <c r="CC51" s="191" t="n">
        <f aca="false" t="array" ref="CC51:CC51">IF(CC$4&lt;$D51,0,IF(CC$4&gt;$F$21,0,IF(CC$4=$F$21,$F51-SUM($Z51:CB51),MIN($F51*INDEX($AA$24:$DB$24,CC$4-$D51+1),$F51-SUM($Z51:CB51)))))</f>
        <v>0</v>
      </c>
      <c r="CD51" s="191" t="n">
        <f aca="false" t="array" ref="CD51:CD51">IF(CD$4&lt;$D51,0,IF(CD$4&gt;$F$21,0,IF(CD$4=$F$21,$F51-SUM($Z51:CC51),MIN($F51*INDEX($AA$24:$DB$24,CD$4-$D51+1),$F51-SUM($Z51:CC51)))))</f>
        <v>0</v>
      </c>
      <c r="CE51" s="191" t="n">
        <f aca="false" t="array" ref="CE51:CE51">IF(CE$4&lt;$D51,0,IF(CE$4&gt;$F$21,0,IF(CE$4=$F$21,$F51-SUM($Z51:CD51),MIN($F51*INDEX($AA$24:$DB$24,CE$4-$D51+1),$F51-SUM($Z51:CD51)))))</f>
        <v>0</v>
      </c>
      <c r="CF51" s="191" t="n">
        <f aca="false" t="array" ref="CF51:CF51">IF(CF$4&lt;$D51,0,IF(CF$4&gt;$F$21,0,IF(CF$4=$F$21,$F51-SUM($Z51:CE51),MIN($F51*INDEX($AA$24:$DB$24,CF$4-$D51+1),$F51-SUM($Z51:CE51)))))</f>
        <v>0</v>
      </c>
      <c r="CG51" s="191" t="n">
        <f aca="false" t="array" ref="CG51:CG51">IF(CG$4&lt;$D51,0,IF(CG$4&gt;$F$21,0,IF(CG$4=$F$21,$F51-SUM($Z51:CF51),MIN($F51*INDEX($AA$24:$DB$24,CG$4-$D51+1),$F51-SUM($Z51:CF51)))))</f>
        <v>0</v>
      </c>
      <c r="CH51" s="191" t="n">
        <f aca="false" t="array" ref="CH51:CH51">IF(CH$4&lt;$D51,0,IF(CH$4&gt;$F$21,0,IF(CH$4=$F$21,$F51-SUM($Z51:CG51),MIN($F51*INDEX($AA$24:$DB$24,CH$4-$D51+1),$F51-SUM($Z51:CG51)))))</f>
        <v>0</v>
      </c>
      <c r="CI51" s="191" t="n">
        <f aca="false" t="array" ref="CI51:CI51">IF(CI$4&lt;$D51,0,IF(CI$4&gt;$F$21,0,IF(CI$4=$F$21,$F51-SUM($Z51:CH51),MIN($F51*INDEX($AA$24:$DB$24,CI$4-$D51+1),$F51-SUM($Z51:CH51)))))</f>
        <v>0</v>
      </c>
      <c r="CJ51" s="191" t="n">
        <f aca="false" t="array" ref="CJ51:CJ51">IF(CJ$4&lt;$D51,0,IF(CJ$4&gt;$F$21,0,IF(CJ$4=$F$21,$F51-SUM($Z51:CI51),MIN($F51*INDEX($AA$24:$DB$24,CJ$4-$D51+1),$F51-SUM($Z51:CI51)))))</f>
        <v>0</v>
      </c>
      <c r="CK51" s="191" t="n">
        <f aca="false" t="array" ref="CK51:CK51">IF(CK$4&lt;$D51,0,IF(CK$4&gt;$F$21,0,IF(CK$4=$F$21,$F51-SUM($Z51:CJ51),MIN($F51*INDEX($AA$24:$DB$24,CK$4-$D51+1),$F51-SUM($Z51:CJ51)))))</f>
        <v>0</v>
      </c>
      <c r="CL51" s="191" t="n">
        <f aca="false" t="array" ref="CL51:CL51">IF(CL$4&lt;$D51,0,IF(CL$4&gt;$F$21,0,IF(CL$4=$F$21,$F51-SUM($Z51:CK51),MIN($F51*INDEX($AA$24:$DB$24,CL$4-$D51+1),$F51-SUM($Z51:CK51)))))</f>
        <v>0</v>
      </c>
      <c r="CM51" s="191" t="n">
        <f aca="false" t="array" ref="CM51:CM51">IF(CM$4&lt;$D51,0,IF(CM$4&gt;$F$21,0,IF(CM$4=$F$21,$F51-SUM($Z51:CL51),MIN($F51*INDEX($AA$24:$DB$24,CM$4-$D51+1),$F51-SUM($Z51:CL51)))))</f>
        <v>0</v>
      </c>
      <c r="CN51" s="191" t="n">
        <f aca="false" t="array" ref="CN51:CN51">IF(CN$4&lt;$D51,0,IF(CN$4&gt;$F$21,0,IF(CN$4=$F$21,$F51-SUM($Z51:CM51),MIN($F51*INDEX($AA$24:$DB$24,CN$4-$D51+1),$F51-SUM($Z51:CM51)))))</f>
        <v>0</v>
      </c>
      <c r="CO51" s="191" t="n">
        <f aca="false" t="array" ref="CO51:CO51">IF(CO$4&lt;$D51,0,IF(CO$4&gt;$F$21,0,IF(CO$4=$F$21,$F51-SUM($Z51:CN51),MIN($F51*INDEX($AA$24:$DB$24,CO$4-$D51+1),$F51-SUM($Z51:CN51)))))</f>
        <v>0</v>
      </c>
      <c r="CP51" s="191" t="n">
        <f aca="false" t="array" ref="CP51:CP51">IF(CP$4&lt;$D51,0,IF(CP$4&gt;$F$21,0,IF(CP$4=$F$21,$F51-SUM($Z51:CO51),MIN($F51*INDEX($AA$24:$DB$24,CP$4-$D51+1),$F51-SUM($Z51:CO51)))))</f>
        <v>0</v>
      </c>
      <c r="CQ51" s="191" t="n">
        <f aca="false" t="array" ref="CQ51:CQ51">IF(CQ$4&lt;$D51,0,IF(CQ$4&gt;$F$21,0,IF(CQ$4=$F$21,$F51-SUM($Z51:CP51),MIN($F51*INDEX($AA$24:$DB$24,CQ$4-$D51+1),$F51-SUM($Z51:CP51)))))</f>
        <v>0</v>
      </c>
      <c r="CR51" s="191" t="n">
        <f aca="false" t="array" ref="CR51:CR51">IF(CR$4&lt;$D51,0,IF(CR$4&gt;$F$21,0,IF(CR$4=$F$21,$F51-SUM($Z51:CQ51),MIN($F51*INDEX($AA$24:$DB$24,CR$4-$D51+1),$F51-SUM($Z51:CQ51)))))</f>
        <v>0</v>
      </c>
      <c r="CS51" s="191" t="n">
        <f aca="false" t="array" ref="CS51:CS51">IF(CS$4&lt;$D51,0,IF(CS$4&gt;$F$21,0,IF(CS$4=$F$21,$F51-SUM($Z51:CR51),MIN($F51*INDEX($AA$24:$DB$24,CS$4-$D51+1),$F51-SUM($Z51:CR51)))))</f>
        <v>0</v>
      </c>
      <c r="CT51" s="191" t="n">
        <f aca="false" t="array" ref="CT51:CT51">IF(CT$4&lt;$D51,0,IF(CT$4&gt;$F$21,0,IF(CT$4=$F$21,$F51-SUM($Z51:CS51),MIN($F51*INDEX($AA$24:$DB$24,CT$4-$D51+1),$F51-SUM($Z51:CS51)))))</f>
        <v>0</v>
      </c>
      <c r="CU51" s="191" t="n">
        <f aca="false" t="array" ref="CU51:CU51">IF(CU$4&lt;$D51,0,IF(CU$4&gt;$F$21,0,IF(CU$4=$F$21,$F51-SUM($Z51:CT51),MIN($F51*INDEX($AA$24:$DB$24,CU$4-$D51+1),$F51-SUM($Z51:CT51)))))</f>
        <v>0</v>
      </c>
      <c r="CV51" s="191" t="n">
        <f aca="false" t="array" ref="CV51:CV51">IF(CV$4&lt;$D51,0,IF(CV$4&gt;$F$21,0,IF(CV$4=$F$21,$F51-SUM($Z51:CU51),MIN($F51*INDEX($AA$24:$DB$24,CV$4-$D51+1),$F51-SUM($Z51:CU51)))))</f>
        <v>0</v>
      </c>
      <c r="CW51" s="191" t="n">
        <f aca="false" t="array" ref="CW51:CW51">IF(CW$4&lt;$D51,0,IF(CW$4&gt;$F$21,0,IF(CW$4=$F$21,$F51-SUM($Z51:CV51),MIN($F51*INDEX($AA$24:$DB$24,CW$4-$D51+1),$F51-SUM($Z51:CV51)))))</f>
        <v>0</v>
      </c>
      <c r="CX51" s="191" t="n">
        <f aca="false" t="array" ref="CX51:CX51">IF(CX$4&lt;$D51,0,IF(CX$4&gt;$F$21,0,IF(CX$4=$F$21,$F51-SUM($Z51:CW51),MIN($F51*INDEX($AA$24:$DB$24,CX$4-$D51+1),$F51-SUM($Z51:CW51)))))</f>
        <v>0</v>
      </c>
      <c r="CY51" s="191" t="n">
        <f aca="false" t="array" ref="CY51:CY51">IF(CY$4&lt;$D51,0,IF(CY$4&gt;$F$21,0,IF(CY$4=$F$21,$F51-SUM($Z51:CX51),MIN($F51*INDEX($AA$24:$DB$24,CY$4-$D51+1),$F51-SUM($Z51:CX51)))))</f>
        <v>0</v>
      </c>
      <c r="CZ51" s="191" t="n">
        <f aca="false" t="array" ref="CZ51:CZ51">IF(CZ$4&lt;$D51,0,IF(CZ$4&gt;$F$21,0,IF(CZ$4=$F$21,$F51-SUM($Z51:CY51),MIN($F51*INDEX($AA$24:$DB$24,CZ$4-$D51+1),$F51-SUM($Z51:CY51)))))</f>
        <v>0</v>
      </c>
      <c r="DA51" s="191" t="n">
        <f aca="false" t="array" ref="DA51:DA51">IF(DA$4&lt;$D51,0,IF(DA$4&gt;$F$21,0,IF(DA$4=$F$21,$F51-SUM($Z51:CZ51),MIN($F51*INDEX($AA$24:$DB$24,DA$4-$D51+1),$F51-SUM($Z51:CZ51)))))</f>
        <v>0</v>
      </c>
      <c r="DB51" s="191" t="n">
        <f aca="false" t="array" ref="DB51:DB51">IF(DB$4&lt;$D51,0,IF(DB$4&gt;$F$21,0,IF(DB$4=$F$21,$F51-SUM($Z51:DA51),MIN($F51*INDEX($AA$24:$DB$24,DB$4-$D51+1),$F51-SUM($Z51:DA51)))))</f>
        <v>0</v>
      </c>
    </row>
    <row r="52" customFormat="false" ht="14.25" hidden="false" customHeight="false" outlineLevel="3" collapsed="false">
      <c r="D52" s="3" t="n">
        <v>27</v>
      </c>
      <c r="E52" s="3" t="str">
        <v>Total Capex Year 27</v>
      </c>
      <c r="F52" s="187" t="n">
        <v>80.4</v>
      </c>
      <c r="G52" s="187" t="n">
        <f aca="false">SUM(AA52:DB52)-F52</f>
        <v>0</v>
      </c>
      <c r="AA52" s="191" t="n">
        <f aca="false" t="array" ref="AA52:AA52">IF(AA$4&lt;$D52,0,IF(AA$4&gt;$F$21,0,IF(AA$4=$F$21,$F52-SUM($Z52:Z52),MIN($F52*INDEX($AA$24:$DB$24,AA$4-$D52+1),$F52-SUM($Z52:Z52)))))</f>
        <v>0</v>
      </c>
      <c r="AB52" s="191" t="n">
        <f aca="false" t="array" ref="AB52:AB52">IF(AB$4&lt;$D52,0,IF(AB$4&gt;$F$21,0,IF(AB$4=$F$21,$F52-SUM($Z52:AA52),MIN($F52*INDEX($AA$24:$DB$24,AB$4-$D52+1),$F52-SUM($Z52:AA52)))))</f>
        <v>0</v>
      </c>
      <c r="AC52" s="191" t="n">
        <f aca="false" t="array" ref="AC52:AC52">IF(AC$4&lt;$D52,0,IF(AC$4&gt;$F$21,0,IF(AC$4=$F$21,$F52-SUM($Z52:AB52),MIN($F52*INDEX($AA$24:$DB$24,AC$4-$D52+1),$F52-SUM($Z52:AB52)))))</f>
        <v>0</v>
      </c>
      <c r="AD52" s="191" t="n">
        <f aca="false" t="array" ref="AD52:AD52">IF(AD$4&lt;$D52,0,IF(AD$4&gt;$F$21,0,IF(AD$4=$F$21,$F52-SUM($Z52:AC52),MIN($F52*INDEX($AA$24:$DB$24,AD$4-$D52+1),$F52-SUM($Z52:AC52)))))</f>
        <v>0</v>
      </c>
      <c r="AE52" s="191" t="n">
        <f aca="false" t="array" ref="AE52:AE52">IF(AE$4&lt;$D52,0,IF(AE$4&gt;$F$21,0,IF(AE$4=$F$21,$F52-SUM($Z52:AD52),MIN($F52*INDEX($AA$24:$DB$24,AE$4-$D52+1),$F52-SUM($Z52:AD52)))))</f>
        <v>0</v>
      </c>
      <c r="AF52" s="191" t="n">
        <f aca="false" t="array" ref="AF52:AF52">IF(AF$4&lt;$D52,0,IF(AF$4&gt;$F$21,0,IF(AF$4=$F$21,$F52-SUM($Z52:AE52),MIN($F52*INDEX($AA$24:$DB$24,AF$4-$D52+1),$F52-SUM($Z52:AE52)))))</f>
        <v>0</v>
      </c>
      <c r="AG52" s="191" t="n">
        <f aca="false" t="array" ref="AG52:AG52">IF(AG$4&lt;$D52,0,IF(AG$4&gt;$F$21,0,IF(AG$4=$F$21,$F52-SUM($Z52:AF52),MIN($F52*INDEX($AA$24:$DB$24,AG$4-$D52+1),$F52-SUM($Z52:AF52)))))</f>
        <v>0</v>
      </c>
      <c r="AH52" s="191" t="n">
        <f aca="false" t="array" ref="AH52:AH52">IF(AH$4&lt;$D52,0,IF(AH$4&gt;$F$21,0,IF(AH$4=$F$21,$F52-SUM($Z52:AG52),MIN($F52*INDEX($AA$24:$DB$24,AH$4-$D52+1),$F52-SUM($Z52:AG52)))))</f>
        <v>0</v>
      </c>
      <c r="AI52" s="191" t="n">
        <f aca="false" t="array" ref="AI52:AI52">IF(AI$4&lt;$D52,0,IF(AI$4&gt;$F$21,0,IF(AI$4=$F$21,$F52-SUM($Z52:AH52),MIN($F52*INDEX($AA$24:$DB$24,AI$4-$D52+1),$F52-SUM($Z52:AH52)))))</f>
        <v>0</v>
      </c>
      <c r="AJ52" s="191" t="n">
        <f aca="false" t="array" ref="AJ52:AJ52">IF(AJ$4&lt;$D52,0,IF(AJ$4&gt;$F$21,0,IF(AJ$4=$F$21,$F52-SUM($Z52:AI52),MIN($F52*INDEX($AA$24:$DB$24,AJ$4-$D52+1),$F52-SUM($Z52:AI52)))))</f>
        <v>0</v>
      </c>
      <c r="AK52" s="191" t="n">
        <f aca="false" t="array" ref="AK52:AK52">IF(AK$4&lt;$D52,0,IF(AK$4&gt;$F$21,0,IF(AK$4=$F$21,$F52-SUM($Z52:AJ52),MIN($F52*INDEX($AA$24:$DB$24,AK$4-$D52+1),$F52-SUM($Z52:AJ52)))))</f>
        <v>0</v>
      </c>
      <c r="AL52" s="191" t="n">
        <f aca="false" t="array" ref="AL52:AL52">IF(AL$4&lt;$D52,0,IF(AL$4&gt;$F$21,0,IF(AL$4=$F$21,$F52-SUM($Z52:AK52),MIN($F52*INDEX($AA$24:$DB$24,AL$4-$D52+1),$F52-SUM($Z52:AK52)))))</f>
        <v>0</v>
      </c>
      <c r="AM52" s="191" t="n">
        <f aca="false" t="array" ref="AM52:AM52">IF(AM$4&lt;$D52,0,IF(AM$4&gt;$F$21,0,IF(AM$4=$F$21,$F52-SUM($Z52:AL52),MIN($F52*INDEX($AA$24:$DB$24,AM$4-$D52+1),$F52-SUM($Z52:AL52)))))</f>
        <v>0</v>
      </c>
      <c r="AN52" s="191" t="n">
        <f aca="false" t="array" ref="AN52:AN52">IF(AN$4&lt;$D52,0,IF(AN$4&gt;$F$21,0,IF(AN$4=$F$21,$F52-SUM($Z52:AM52),MIN($F52*INDEX($AA$24:$DB$24,AN$4-$D52+1),$F52-SUM($Z52:AM52)))))</f>
        <v>0</v>
      </c>
      <c r="AO52" s="191" t="n">
        <f aca="false" t="array" ref="AO52:AO52">IF(AO$4&lt;$D52,0,IF(AO$4&gt;$F$21,0,IF(AO$4=$F$21,$F52-SUM($Z52:AN52),MIN($F52*INDEX($AA$24:$DB$24,AO$4-$D52+1),$F52-SUM($Z52:AN52)))))</f>
        <v>0</v>
      </c>
      <c r="AP52" s="191" t="n">
        <f aca="false" t="array" ref="AP52:AP52">IF(AP$4&lt;$D52,0,IF(AP$4&gt;$F$21,0,IF(AP$4=$F$21,$F52-SUM($Z52:AO52),MIN($F52*INDEX($AA$24:$DB$24,AP$4-$D52+1),$F52-SUM($Z52:AO52)))))</f>
        <v>0</v>
      </c>
      <c r="AQ52" s="191" t="n">
        <f aca="false" t="array" ref="AQ52:AQ52">IF(AQ$4&lt;$D52,0,IF(AQ$4&gt;$F$21,0,IF(AQ$4=$F$21,$F52-SUM($Z52:AP52),MIN($F52*INDEX($AA$24:$DB$24,AQ$4-$D52+1),$F52-SUM($Z52:AP52)))))</f>
        <v>0</v>
      </c>
      <c r="AR52" s="191" t="n">
        <f aca="false" t="array" ref="AR52:AR52">IF(AR$4&lt;$D52,0,IF(AR$4&gt;$F$21,0,IF(AR$4=$F$21,$F52-SUM($Z52:AQ52),MIN($F52*INDEX($AA$24:$DB$24,AR$4-$D52+1),$F52-SUM($Z52:AQ52)))))</f>
        <v>0</v>
      </c>
      <c r="AS52" s="191" t="n">
        <f aca="false" t="array" ref="AS52:AS52">IF(AS$4&lt;$D52,0,IF(AS$4&gt;$F$21,0,IF(AS$4=$F$21,$F52-SUM($Z52:AR52),MIN($F52*INDEX($AA$24:$DB$24,AS$4-$D52+1),$F52-SUM($Z52:AR52)))))</f>
        <v>0</v>
      </c>
      <c r="AT52" s="191" t="n">
        <f aca="false" t="array" ref="AT52:AT52">IF(AT$4&lt;$D52,0,IF(AT$4&gt;$F$21,0,IF(AT$4=$F$21,$F52-SUM($Z52:AS52),MIN($F52*INDEX($AA$24:$DB$24,AT$4-$D52+1),$F52-SUM($Z52:AS52)))))</f>
        <v>0</v>
      </c>
      <c r="AU52" s="191" t="n">
        <f aca="false" t="array" ref="AU52:AU52">IF(AU$4&lt;$D52,0,IF(AU$4&gt;$F$21,0,IF(AU$4=$F$21,$F52-SUM($Z52:AT52),MIN($F52*INDEX($AA$24:$DB$24,AU$4-$D52+1),$F52-SUM($Z52:AT52)))))</f>
        <v>0</v>
      </c>
      <c r="AV52" s="191" t="n">
        <f aca="false" t="array" ref="AV52:AV52">IF(AV$4&lt;$D52,0,IF(AV$4&gt;$F$21,0,IF(AV$4=$F$21,$F52-SUM($Z52:AU52),MIN($F52*INDEX($AA$24:$DB$24,AV$4-$D52+1),$F52-SUM($Z52:AU52)))))</f>
        <v>0</v>
      </c>
      <c r="AW52" s="191" t="n">
        <f aca="false" t="array" ref="AW52:AW52">IF(AW$4&lt;$D52,0,IF(AW$4&gt;$F$21,0,IF(AW$4=$F$21,$F52-SUM($Z52:AV52),MIN($F52*INDEX($AA$24:$DB$24,AW$4-$D52+1),$F52-SUM($Z52:AV52)))))</f>
        <v>0</v>
      </c>
      <c r="AX52" s="191" t="n">
        <f aca="false" t="array" ref="AX52:AX52">IF(AX$4&lt;$D52,0,IF(AX$4&gt;$F$21,0,IF(AX$4=$F$21,$F52-SUM($Z52:AW52),MIN($F52*INDEX($AA$24:$DB$24,AX$4-$D52+1),$F52-SUM($Z52:AW52)))))</f>
        <v>0</v>
      </c>
      <c r="AY52" s="191" t="n">
        <f aca="false" t="array" ref="AY52:AY52">IF(AY$4&lt;$D52,0,IF(AY$4&gt;$F$21,0,IF(AY$4=$F$21,$F52-SUM($Z52:AX52),MIN($F52*INDEX($AA$24:$DB$24,AY$4-$D52+1),$F52-SUM($Z52:AX52)))))</f>
        <v>0</v>
      </c>
      <c r="AZ52" s="191" t="n">
        <f aca="false" t="array" ref="AZ52:AZ52">IF(AZ$4&lt;$D52,0,IF(AZ$4&gt;$F$21,0,IF(AZ$4=$F$21,$F52-SUM($Z52:AY52),MIN($F52*INDEX($AA$24:$DB$24,AZ$4-$D52+1),$F52-SUM($Z52:AY52)))))</f>
        <v>0</v>
      </c>
      <c r="BA52" s="191" t="n">
        <f aca="false" t="array" ref="BA52:BA52">IF(BA$4&lt;$D52,0,IF(BA$4&gt;$F$21,0,IF(BA$4=$F$21,$F52-SUM($Z52:AZ52),MIN($F52*INDEX($AA$24:$DB$24,BA$4-$D52+1),$F52-SUM($Z52:AZ52)))))</f>
        <v>4.02</v>
      </c>
      <c r="BB52" s="191" t="n">
        <f aca="false" t="array" ref="BB52:BB52">IF(BB$4&lt;$D52,0,IF(BB$4&gt;$F$21,0,IF(BB$4=$F$21,$F52-SUM($Z52:BA52),MIN($F52*INDEX($AA$24:$DB$24,BB$4-$D52+1),$F52-SUM($Z52:BA52)))))</f>
        <v>7.638</v>
      </c>
      <c r="BC52" s="191" t="n">
        <f aca="false" t="array" ref="BC52:BC52">IF(BC$4&lt;$D52,0,IF(BC$4&gt;$F$21,0,IF(BC$4=$F$21,$F52-SUM($Z52:BB52),MIN($F52*INDEX($AA$24:$DB$24,BC$4-$D52+1),$F52-SUM($Z52:BB52)))))</f>
        <v>6.9144</v>
      </c>
      <c r="BD52" s="191" t="n">
        <f aca="false" t="array" ref="BD52:BD52">IF(BD$4&lt;$D52,0,IF(BD$4&gt;$F$21,0,IF(BD$4=$F$21,$F52-SUM($Z52:BC52),MIN($F52*INDEX($AA$24:$DB$24,BD$4-$D52+1),$F52-SUM($Z52:BC52)))))</f>
        <v>6.1908</v>
      </c>
      <c r="BE52" s="191" t="n">
        <f aca="false" t="array" ref="BE52:BE52">IF(BE$4&lt;$D52,0,IF(BE$4&gt;$F$21,0,IF(BE$4=$F$21,$F52-SUM($Z52:BD52),MIN($F52*INDEX($AA$24:$DB$24,BE$4-$D52+1),$F52-SUM($Z52:BD52)))))</f>
        <v>5.5476</v>
      </c>
      <c r="BF52" s="191" t="n">
        <f aca="false" t="array" ref="BF52:BF52">IF(BF$4&lt;$D52,0,IF(BF$4&gt;$F$21,0,IF(BF$4=$F$21,$F52-SUM($Z52:BE52),MIN($F52*INDEX($AA$24:$DB$24,BF$4-$D52+1),$F52-SUM($Z52:BE52)))))</f>
        <v>4.9848</v>
      </c>
      <c r="BG52" s="191" t="n">
        <f aca="false" t="array" ref="BG52:BG52">IF(BG$4&lt;$D52,0,IF(BG$4&gt;$F$21,0,IF(BG$4=$F$21,$F52-SUM($Z52:BF52),MIN($F52*INDEX($AA$24:$DB$24,BG$4-$D52+1),$F52-SUM($Z52:BF52)))))</f>
        <v>4.7436</v>
      </c>
      <c r="BH52" s="191" t="n">
        <f aca="false" t="array" ref="BH52:BH52">IF(BH$4&lt;$D52,0,IF(BH$4&gt;$F$21,0,IF(BH$4=$F$21,$F52-SUM($Z52:BG52),MIN($F52*INDEX($AA$24:$DB$24,BH$4-$D52+1),$F52-SUM($Z52:BG52)))))</f>
        <v>4.7436</v>
      </c>
      <c r="BI52" s="191" t="n">
        <f aca="false" t="array" ref="BI52:BI52">IF(BI$4&lt;$D52,0,IF(BI$4&gt;$F$21,0,IF(BI$4=$F$21,$F52-SUM($Z52:BH52),MIN($F52*INDEX($AA$24:$DB$24,BI$4-$D52+1),$F52-SUM($Z52:BH52)))))</f>
        <v>4.7436</v>
      </c>
      <c r="BJ52" s="191" t="n">
        <f aca="false" t="array" ref="BJ52:BJ52">IF(BJ$4&lt;$D52,0,IF(BJ$4&gt;$F$21,0,IF(BJ$4=$F$21,$F52-SUM($Z52:BI52),MIN($F52*INDEX($AA$24:$DB$24,BJ$4-$D52+1),$F52-SUM($Z52:BI52)))))</f>
        <v>4.7436</v>
      </c>
      <c r="BK52" s="191" t="n">
        <f aca="false" t="array" ref="BK52:BK52">IF(BK$4&lt;$D52,0,IF(BK$4&gt;$F$21,0,IF(BK$4=$F$21,$F52-SUM($Z52:BJ52),MIN($F52*INDEX($AA$24:$DB$24,BK$4-$D52+1),$F52-SUM($Z52:BJ52)))))</f>
        <v>4.7436</v>
      </c>
      <c r="BL52" s="191" t="n">
        <f aca="false" t="array" ref="BL52:BL52">IF(BL$4&lt;$D52,0,IF(BL$4&gt;$F$21,0,IF(BL$4=$F$21,$F52-SUM($Z52:BK52),MIN($F52*INDEX($AA$24:$DB$24,BL$4-$D52+1),$F52-SUM($Z52:BK52)))))</f>
        <v>4.7436</v>
      </c>
      <c r="BM52" s="191" t="n">
        <f aca="false" t="array" ref="BM52:BM52">IF(BM$4&lt;$D52,0,IF(BM$4&gt;$F$21,0,IF(BM$4=$F$21,$F52-SUM($Z52:BL52),MIN($F52*INDEX($AA$24:$DB$24,BM$4-$D52+1),$F52-SUM($Z52:BL52)))))</f>
        <v>4.7436</v>
      </c>
      <c r="BN52" s="191" t="n">
        <f aca="false" t="array" ref="BN52:BN52">IF(BN$4&lt;$D52,0,IF(BN$4&gt;$F$21,0,IF(BN$4=$F$21,$F52-SUM($Z52:BM52),MIN($F52*INDEX($AA$24:$DB$24,BN$4-$D52+1),$F52-SUM($Z52:BM52)))))</f>
        <v>4.7436</v>
      </c>
      <c r="BO52" s="191" t="n">
        <f aca="false" t="array" ref="BO52:BO52">IF(BO$4&lt;$D52,0,IF(BO$4&gt;$F$21,0,IF(BO$4=$F$21,$F52-SUM($Z52:BN52),MIN($F52*INDEX($AA$24:$DB$24,BO$4-$D52+1),$F52-SUM($Z52:BN52)))))</f>
        <v>4.7436</v>
      </c>
      <c r="BP52" s="191" t="n">
        <f aca="false" t="array" ref="BP52:BP52">IF(BP$4&lt;$D52,0,IF(BP$4&gt;$F$21,0,IF(BP$4=$F$21,$F52-SUM($Z52:BO52),MIN($F52*INDEX($AA$24:$DB$24,BP$4-$D52+1),$F52-SUM($Z52:BO52)))))</f>
        <v>2.412</v>
      </c>
      <c r="BQ52" s="191" t="n">
        <f aca="false" t="array" ref="BQ52:BQ52">IF(BQ$4&lt;$D52,0,IF(BQ$4&gt;$F$21,0,IF(BQ$4=$F$21,$F52-SUM($Z52:BP52),MIN($F52*INDEX($AA$24:$DB$24,BQ$4-$D52+1),$F52-SUM($Z52:BP52)))))</f>
        <v>0</v>
      </c>
      <c r="BR52" s="191" t="n">
        <f aca="false" t="array" ref="BR52:BR52">IF(BR$4&lt;$D52,0,IF(BR$4&gt;$F$21,0,IF(BR$4=$F$21,$F52-SUM($Z52:BQ52),MIN($F52*INDEX($AA$24:$DB$24,BR$4-$D52+1),$F52-SUM($Z52:BQ52)))))</f>
        <v>0</v>
      </c>
      <c r="BS52" s="191" t="n">
        <f aca="false" t="array" ref="BS52:BS52">IF(BS$4&lt;$D52,0,IF(BS$4&gt;$F$21,0,IF(BS$4=$F$21,$F52-SUM($Z52:BR52),MIN($F52*INDEX($AA$24:$DB$24,BS$4-$D52+1),$F52-SUM($Z52:BR52)))))</f>
        <v>0</v>
      </c>
      <c r="BT52" s="191" t="n">
        <f aca="false" t="array" ref="BT52:BT52">IF(BT$4&lt;$D52,0,IF(BT$4&gt;$F$21,0,IF(BT$4=$F$21,$F52-SUM($Z52:BS52),MIN($F52*INDEX($AA$24:$DB$24,BT$4-$D52+1),$F52-SUM($Z52:BS52)))))</f>
        <v>0</v>
      </c>
      <c r="BU52" s="191" t="n">
        <f aca="false" t="array" ref="BU52:BU52">IF(BU$4&lt;$D52,0,IF(BU$4&gt;$F$21,0,IF(BU$4=$F$21,$F52-SUM($Z52:BT52),MIN($F52*INDEX($AA$24:$DB$24,BU$4-$D52+1),$F52-SUM($Z52:BT52)))))</f>
        <v>0</v>
      </c>
      <c r="BV52" s="191" t="n">
        <f aca="false" t="array" ref="BV52:BV52">IF(BV$4&lt;$D52,0,IF(BV$4&gt;$F$21,0,IF(BV$4=$F$21,$F52-SUM($Z52:BU52),MIN($F52*INDEX($AA$24:$DB$24,BV$4-$D52+1),$F52-SUM($Z52:BU52)))))</f>
        <v>0</v>
      </c>
      <c r="BW52" s="191" t="n">
        <f aca="false" t="array" ref="BW52:BW52">IF(BW$4&lt;$D52,0,IF(BW$4&gt;$F$21,0,IF(BW$4=$F$21,$F52-SUM($Z52:BV52),MIN($F52*INDEX($AA$24:$DB$24,BW$4-$D52+1),$F52-SUM($Z52:BV52)))))</f>
        <v>0</v>
      </c>
      <c r="BX52" s="191" t="n">
        <f aca="false" t="array" ref="BX52:BX52">IF(BX$4&lt;$D52,0,IF(BX$4&gt;$F$21,0,IF(BX$4=$F$21,$F52-SUM($Z52:BW52),MIN($F52*INDEX($AA$24:$DB$24,BX$4-$D52+1),$F52-SUM($Z52:BW52)))))</f>
        <v>0</v>
      </c>
      <c r="BY52" s="191" t="n">
        <f aca="false" t="array" ref="BY52:BY52">IF(BY$4&lt;$D52,0,IF(BY$4&gt;$F$21,0,IF(BY$4=$F$21,$F52-SUM($Z52:BX52),MIN($F52*INDEX($AA$24:$DB$24,BY$4-$D52+1),$F52-SUM($Z52:BX52)))))</f>
        <v>0</v>
      </c>
      <c r="BZ52" s="191" t="n">
        <f aca="false" t="array" ref="BZ52:BZ52">IF(BZ$4&lt;$D52,0,IF(BZ$4&gt;$F$21,0,IF(BZ$4=$F$21,$F52-SUM($Z52:BY52),MIN($F52*INDEX($AA$24:$DB$24,BZ$4-$D52+1),$F52-SUM($Z52:BY52)))))</f>
        <v>0</v>
      </c>
      <c r="CA52" s="191" t="n">
        <f aca="false" t="array" ref="CA52:CA52">IF(CA$4&lt;$D52,0,IF(CA$4&gt;$F$21,0,IF(CA$4=$F$21,$F52-SUM($Z52:BZ52),MIN($F52*INDEX($AA$24:$DB$24,CA$4-$D52+1),$F52-SUM($Z52:BZ52)))))</f>
        <v>0</v>
      </c>
      <c r="CB52" s="191" t="n">
        <f aca="false" t="array" ref="CB52:CB52">IF(CB$4&lt;$D52,0,IF(CB$4&gt;$F$21,0,IF(CB$4=$F$21,$F52-SUM($Z52:CA52),MIN($F52*INDEX($AA$24:$DB$24,CB$4-$D52+1),$F52-SUM($Z52:CA52)))))</f>
        <v>0</v>
      </c>
      <c r="CC52" s="191" t="n">
        <f aca="false" t="array" ref="CC52:CC52">IF(CC$4&lt;$D52,0,IF(CC$4&gt;$F$21,0,IF(CC$4=$F$21,$F52-SUM($Z52:CB52),MIN($F52*INDEX($AA$24:$DB$24,CC$4-$D52+1),$F52-SUM($Z52:CB52)))))</f>
        <v>0</v>
      </c>
      <c r="CD52" s="191" t="n">
        <f aca="false" t="array" ref="CD52:CD52">IF(CD$4&lt;$D52,0,IF(CD$4&gt;$F$21,0,IF(CD$4=$F$21,$F52-SUM($Z52:CC52),MIN($F52*INDEX($AA$24:$DB$24,CD$4-$D52+1),$F52-SUM($Z52:CC52)))))</f>
        <v>0</v>
      </c>
      <c r="CE52" s="191" t="n">
        <f aca="false" t="array" ref="CE52:CE52">IF(CE$4&lt;$D52,0,IF(CE$4&gt;$F$21,0,IF(CE$4=$F$21,$F52-SUM($Z52:CD52),MIN($F52*INDEX($AA$24:$DB$24,CE$4-$D52+1),$F52-SUM($Z52:CD52)))))</f>
        <v>0</v>
      </c>
      <c r="CF52" s="191" t="n">
        <f aca="false" t="array" ref="CF52:CF52">IF(CF$4&lt;$D52,0,IF(CF$4&gt;$F$21,0,IF(CF$4=$F$21,$F52-SUM($Z52:CE52),MIN($F52*INDEX($AA$24:$DB$24,CF$4-$D52+1),$F52-SUM($Z52:CE52)))))</f>
        <v>0</v>
      </c>
      <c r="CG52" s="191" t="n">
        <f aca="false" t="array" ref="CG52:CG52">IF(CG$4&lt;$D52,0,IF(CG$4&gt;$F$21,0,IF(CG$4=$F$21,$F52-SUM($Z52:CF52),MIN($F52*INDEX($AA$24:$DB$24,CG$4-$D52+1),$F52-SUM($Z52:CF52)))))</f>
        <v>0</v>
      </c>
      <c r="CH52" s="191" t="n">
        <f aca="false" t="array" ref="CH52:CH52">IF(CH$4&lt;$D52,0,IF(CH$4&gt;$F$21,0,IF(CH$4=$F$21,$F52-SUM($Z52:CG52),MIN($F52*INDEX($AA$24:$DB$24,CH$4-$D52+1),$F52-SUM($Z52:CG52)))))</f>
        <v>0</v>
      </c>
      <c r="CI52" s="191" t="n">
        <f aca="false" t="array" ref="CI52:CI52">IF(CI$4&lt;$D52,0,IF(CI$4&gt;$F$21,0,IF(CI$4=$F$21,$F52-SUM($Z52:CH52),MIN($F52*INDEX($AA$24:$DB$24,CI$4-$D52+1),$F52-SUM($Z52:CH52)))))</f>
        <v>0</v>
      </c>
      <c r="CJ52" s="191" t="n">
        <f aca="false" t="array" ref="CJ52:CJ52">IF(CJ$4&lt;$D52,0,IF(CJ$4&gt;$F$21,0,IF(CJ$4=$F$21,$F52-SUM($Z52:CI52),MIN($F52*INDEX($AA$24:$DB$24,CJ$4-$D52+1),$F52-SUM($Z52:CI52)))))</f>
        <v>0</v>
      </c>
      <c r="CK52" s="191" t="n">
        <f aca="false" t="array" ref="CK52:CK52">IF(CK$4&lt;$D52,0,IF(CK$4&gt;$F$21,0,IF(CK$4=$F$21,$F52-SUM($Z52:CJ52),MIN($F52*INDEX($AA$24:$DB$24,CK$4-$D52+1),$F52-SUM($Z52:CJ52)))))</f>
        <v>0</v>
      </c>
      <c r="CL52" s="191" t="n">
        <f aca="false" t="array" ref="CL52:CL52">IF(CL$4&lt;$D52,0,IF(CL$4&gt;$F$21,0,IF(CL$4=$F$21,$F52-SUM($Z52:CK52),MIN($F52*INDEX($AA$24:$DB$24,CL$4-$D52+1),$F52-SUM($Z52:CK52)))))</f>
        <v>0</v>
      </c>
      <c r="CM52" s="191" t="n">
        <f aca="false" t="array" ref="CM52:CM52">IF(CM$4&lt;$D52,0,IF(CM$4&gt;$F$21,0,IF(CM$4=$F$21,$F52-SUM($Z52:CL52),MIN($F52*INDEX($AA$24:$DB$24,CM$4-$D52+1),$F52-SUM($Z52:CL52)))))</f>
        <v>0</v>
      </c>
      <c r="CN52" s="191" t="n">
        <f aca="false" t="array" ref="CN52:CN52">IF(CN$4&lt;$D52,0,IF(CN$4&gt;$F$21,0,IF(CN$4=$F$21,$F52-SUM($Z52:CM52),MIN($F52*INDEX($AA$24:$DB$24,CN$4-$D52+1),$F52-SUM($Z52:CM52)))))</f>
        <v>0</v>
      </c>
      <c r="CO52" s="191" t="n">
        <f aca="false" t="array" ref="CO52:CO52">IF(CO$4&lt;$D52,0,IF(CO$4&gt;$F$21,0,IF(CO$4=$F$21,$F52-SUM($Z52:CN52),MIN($F52*INDEX($AA$24:$DB$24,CO$4-$D52+1),$F52-SUM($Z52:CN52)))))</f>
        <v>0</v>
      </c>
      <c r="CP52" s="191" t="n">
        <f aca="false" t="array" ref="CP52:CP52">IF(CP$4&lt;$D52,0,IF(CP$4&gt;$F$21,0,IF(CP$4=$F$21,$F52-SUM($Z52:CO52),MIN($F52*INDEX($AA$24:$DB$24,CP$4-$D52+1),$F52-SUM($Z52:CO52)))))</f>
        <v>0</v>
      </c>
      <c r="CQ52" s="191" t="n">
        <f aca="false" t="array" ref="CQ52:CQ52">IF(CQ$4&lt;$D52,0,IF(CQ$4&gt;$F$21,0,IF(CQ$4=$F$21,$F52-SUM($Z52:CP52),MIN($F52*INDEX($AA$24:$DB$24,CQ$4-$D52+1),$F52-SUM($Z52:CP52)))))</f>
        <v>0</v>
      </c>
      <c r="CR52" s="191" t="n">
        <f aca="false" t="array" ref="CR52:CR52">IF(CR$4&lt;$D52,0,IF(CR$4&gt;$F$21,0,IF(CR$4=$F$21,$F52-SUM($Z52:CQ52),MIN($F52*INDEX($AA$24:$DB$24,CR$4-$D52+1),$F52-SUM($Z52:CQ52)))))</f>
        <v>0</v>
      </c>
      <c r="CS52" s="191" t="n">
        <f aca="false" t="array" ref="CS52:CS52">IF(CS$4&lt;$D52,0,IF(CS$4&gt;$F$21,0,IF(CS$4=$F$21,$F52-SUM($Z52:CR52),MIN($F52*INDEX($AA$24:$DB$24,CS$4-$D52+1),$F52-SUM($Z52:CR52)))))</f>
        <v>0</v>
      </c>
      <c r="CT52" s="191" t="n">
        <f aca="false" t="array" ref="CT52:CT52">IF(CT$4&lt;$D52,0,IF(CT$4&gt;$F$21,0,IF(CT$4=$F$21,$F52-SUM($Z52:CS52),MIN($F52*INDEX($AA$24:$DB$24,CT$4-$D52+1),$F52-SUM($Z52:CS52)))))</f>
        <v>0</v>
      </c>
      <c r="CU52" s="191" t="n">
        <f aca="false" t="array" ref="CU52:CU52">IF(CU$4&lt;$D52,0,IF(CU$4&gt;$F$21,0,IF(CU$4=$F$21,$F52-SUM($Z52:CT52),MIN($F52*INDEX($AA$24:$DB$24,CU$4-$D52+1),$F52-SUM($Z52:CT52)))))</f>
        <v>0</v>
      </c>
      <c r="CV52" s="191" t="n">
        <f aca="false" t="array" ref="CV52:CV52">IF(CV$4&lt;$D52,0,IF(CV$4&gt;$F$21,0,IF(CV$4=$F$21,$F52-SUM($Z52:CU52),MIN($F52*INDEX($AA$24:$DB$24,CV$4-$D52+1),$F52-SUM($Z52:CU52)))))</f>
        <v>0</v>
      </c>
      <c r="CW52" s="191" t="n">
        <f aca="false" t="array" ref="CW52:CW52">IF(CW$4&lt;$D52,0,IF(CW$4&gt;$F$21,0,IF(CW$4=$F$21,$F52-SUM($Z52:CV52),MIN($F52*INDEX($AA$24:$DB$24,CW$4-$D52+1),$F52-SUM($Z52:CV52)))))</f>
        <v>0</v>
      </c>
      <c r="CX52" s="191" t="n">
        <f aca="false" t="array" ref="CX52:CX52">IF(CX$4&lt;$D52,0,IF(CX$4&gt;$F$21,0,IF(CX$4=$F$21,$F52-SUM($Z52:CW52),MIN($F52*INDEX($AA$24:$DB$24,CX$4-$D52+1),$F52-SUM($Z52:CW52)))))</f>
        <v>0</v>
      </c>
      <c r="CY52" s="191" t="n">
        <f aca="false" t="array" ref="CY52:CY52">IF(CY$4&lt;$D52,0,IF(CY$4&gt;$F$21,0,IF(CY$4=$F$21,$F52-SUM($Z52:CX52),MIN($F52*INDEX($AA$24:$DB$24,CY$4-$D52+1),$F52-SUM($Z52:CX52)))))</f>
        <v>0</v>
      </c>
      <c r="CZ52" s="191" t="n">
        <f aca="false" t="array" ref="CZ52:CZ52">IF(CZ$4&lt;$D52,0,IF(CZ$4&gt;$F$21,0,IF(CZ$4=$F$21,$F52-SUM($Z52:CY52),MIN($F52*INDEX($AA$24:$DB$24,CZ$4-$D52+1),$F52-SUM($Z52:CY52)))))</f>
        <v>0</v>
      </c>
      <c r="DA52" s="191" t="n">
        <f aca="false" t="array" ref="DA52:DA52">IF(DA$4&lt;$D52,0,IF(DA$4&gt;$F$21,0,IF(DA$4=$F$21,$F52-SUM($Z52:CZ52),MIN($F52*INDEX($AA$24:$DB$24,DA$4-$D52+1),$F52-SUM($Z52:CZ52)))))</f>
        <v>0</v>
      </c>
      <c r="DB52" s="191" t="n">
        <f aca="false" t="array" ref="DB52:DB52">IF(DB$4&lt;$D52,0,IF(DB$4&gt;$F$21,0,IF(DB$4=$F$21,$F52-SUM($Z52:DA52),MIN($F52*INDEX($AA$24:$DB$24,DB$4-$D52+1),$F52-SUM($Z52:DA52)))))</f>
        <v>0</v>
      </c>
    </row>
    <row r="53" customFormat="false" ht="14.25" hidden="false" customHeight="false" outlineLevel="3" collapsed="false">
      <c r="D53" s="3" t="n">
        <v>28</v>
      </c>
      <c r="E53" s="3" t="str">
        <v>Total Capex Year 28</v>
      </c>
      <c r="F53" s="187" t="n">
        <v>53.8</v>
      </c>
      <c r="G53" s="187" t="n">
        <f aca="false">SUM(AA53:DB53)-F53</f>
        <v>0</v>
      </c>
      <c r="AA53" s="191" t="n">
        <f aca="false" t="array" ref="AA53:AA53">IF(AA$4&lt;$D53,0,IF(AA$4&gt;$F$21,0,IF(AA$4=$F$21,$F53-SUM($Z53:Z53),MIN($F53*INDEX($AA$24:$DB$24,AA$4-$D53+1),$F53-SUM($Z53:Z53)))))</f>
        <v>0</v>
      </c>
      <c r="AB53" s="191" t="n">
        <f aca="false" t="array" ref="AB53:AB53">IF(AB$4&lt;$D53,0,IF(AB$4&gt;$F$21,0,IF(AB$4=$F$21,$F53-SUM($Z53:AA53),MIN($F53*INDEX($AA$24:$DB$24,AB$4-$D53+1),$F53-SUM($Z53:AA53)))))</f>
        <v>0</v>
      </c>
      <c r="AC53" s="191" t="n">
        <f aca="false" t="array" ref="AC53:AC53">IF(AC$4&lt;$D53,0,IF(AC$4&gt;$F$21,0,IF(AC$4=$F$21,$F53-SUM($Z53:AB53),MIN($F53*INDEX($AA$24:$DB$24,AC$4-$D53+1),$F53-SUM($Z53:AB53)))))</f>
        <v>0</v>
      </c>
      <c r="AD53" s="191" t="n">
        <f aca="false" t="array" ref="AD53:AD53">IF(AD$4&lt;$D53,0,IF(AD$4&gt;$F$21,0,IF(AD$4=$F$21,$F53-SUM($Z53:AC53),MIN($F53*INDEX($AA$24:$DB$24,AD$4-$D53+1),$F53-SUM($Z53:AC53)))))</f>
        <v>0</v>
      </c>
      <c r="AE53" s="191" t="n">
        <f aca="false" t="array" ref="AE53:AE53">IF(AE$4&lt;$D53,0,IF(AE$4&gt;$F$21,0,IF(AE$4=$F$21,$F53-SUM($Z53:AD53),MIN($F53*INDEX($AA$24:$DB$24,AE$4-$D53+1),$F53-SUM($Z53:AD53)))))</f>
        <v>0</v>
      </c>
      <c r="AF53" s="191" t="n">
        <f aca="false" t="array" ref="AF53:AF53">IF(AF$4&lt;$D53,0,IF(AF$4&gt;$F$21,0,IF(AF$4=$F$21,$F53-SUM($Z53:AE53),MIN($F53*INDEX($AA$24:$DB$24,AF$4-$D53+1),$F53-SUM($Z53:AE53)))))</f>
        <v>0</v>
      </c>
      <c r="AG53" s="191" t="n">
        <f aca="false" t="array" ref="AG53:AG53">IF(AG$4&lt;$D53,0,IF(AG$4&gt;$F$21,0,IF(AG$4=$F$21,$F53-SUM($Z53:AF53),MIN($F53*INDEX($AA$24:$DB$24,AG$4-$D53+1),$F53-SUM($Z53:AF53)))))</f>
        <v>0</v>
      </c>
      <c r="AH53" s="191" t="n">
        <f aca="false" t="array" ref="AH53:AH53">IF(AH$4&lt;$D53,0,IF(AH$4&gt;$F$21,0,IF(AH$4=$F$21,$F53-SUM($Z53:AG53),MIN($F53*INDEX($AA$24:$DB$24,AH$4-$D53+1),$F53-SUM($Z53:AG53)))))</f>
        <v>0</v>
      </c>
      <c r="AI53" s="191" t="n">
        <f aca="false" t="array" ref="AI53:AI53">IF(AI$4&lt;$D53,0,IF(AI$4&gt;$F$21,0,IF(AI$4=$F$21,$F53-SUM($Z53:AH53),MIN($F53*INDEX($AA$24:$DB$24,AI$4-$D53+1),$F53-SUM($Z53:AH53)))))</f>
        <v>0</v>
      </c>
      <c r="AJ53" s="191" t="n">
        <f aca="false" t="array" ref="AJ53:AJ53">IF(AJ$4&lt;$D53,0,IF(AJ$4&gt;$F$21,0,IF(AJ$4=$F$21,$F53-SUM($Z53:AI53),MIN($F53*INDEX($AA$24:$DB$24,AJ$4-$D53+1),$F53-SUM($Z53:AI53)))))</f>
        <v>0</v>
      </c>
      <c r="AK53" s="191" t="n">
        <f aca="false" t="array" ref="AK53:AK53">IF(AK$4&lt;$D53,0,IF(AK$4&gt;$F$21,0,IF(AK$4=$F$21,$F53-SUM($Z53:AJ53),MIN($F53*INDEX($AA$24:$DB$24,AK$4-$D53+1),$F53-SUM($Z53:AJ53)))))</f>
        <v>0</v>
      </c>
      <c r="AL53" s="191" t="n">
        <f aca="false" t="array" ref="AL53:AL53">IF(AL$4&lt;$D53,0,IF(AL$4&gt;$F$21,0,IF(AL$4=$F$21,$F53-SUM($Z53:AK53),MIN($F53*INDEX($AA$24:$DB$24,AL$4-$D53+1),$F53-SUM($Z53:AK53)))))</f>
        <v>0</v>
      </c>
      <c r="AM53" s="191" t="n">
        <f aca="false" t="array" ref="AM53:AM53">IF(AM$4&lt;$D53,0,IF(AM$4&gt;$F$21,0,IF(AM$4=$F$21,$F53-SUM($Z53:AL53),MIN($F53*INDEX($AA$24:$DB$24,AM$4-$D53+1),$F53-SUM($Z53:AL53)))))</f>
        <v>0</v>
      </c>
      <c r="AN53" s="191" t="n">
        <f aca="false" t="array" ref="AN53:AN53">IF(AN$4&lt;$D53,0,IF(AN$4&gt;$F$21,0,IF(AN$4=$F$21,$F53-SUM($Z53:AM53),MIN($F53*INDEX($AA$24:$DB$24,AN$4-$D53+1),$F53-SUM($Z53:AM53)))))</f>
        <v>0</v>
      </c>
      <c r="AO53" s="191" t="n">
        <f aca="false" t="array" ref="AO53:AO53">IF(AO$4&lt;$D53,0,IF(AO$4&gt;$F$21,0,IF(AO$4=$F$21,$F53-SUM($Z53:AN53),MIN($F53*INDEX($AA$24:$DB$24,AO$4-$D53+1),$F53-SUM($Z53:AN53)))))</f>
        <v>0</v>
      </c>
      <c r="AP53" s="191" t="n">
        <f aca="false" t="array" ref="AP53:AP53">IF(AP$4&lt;$D53,0,IF(AP$4&gt;$F$21,0,IF(AP$4=$F$21,$F53-SUM($Z53:AO53),MIN($F53*INDEX($AA$24:$DB$24,AP$4-$D53+1),$F53-SUM($Z53:AO53)))))</f>
        <v>0</v>
      </c>
      <c r="AQ53" s="191" t="n">
        <f aca="false" t="array" ref="AQ53:AQ53">IF(AQ$4&lt;$D53,0,IF(AQ$4&gt;$F$21,0,IF(AQ$4=$F$21,$F53-SUM($Z53:AP53),MIN($F53*INDEX($AA$24:$DB$24,AQ$4-$D53+1),$F53-SUM($Z53:AP53)))))</f>
        <v>0</v>
      </c>
      <c r="AR53" s="191" t="n">
        <f aca="false" t="array" ref="AR53:AR53">IF(AR$4&lt;$D53,0,IF(AR$4&gt;$F$21,0,IF(AR$4=$F$21,$F53-SUM($Z53:AQ53),MIN($F53*INDEX($AA$24:$DB$24,AR$4-$D53+1),$F53-SUM($Z53:AQ53)))))</f>
        <v>0</v>
      </c>
      <c r="AS53" s="191" t="n">
        <f aca="false" t="array" ref="AS53:AS53">IF(AS$4&lt;$D53,0,IF(AS$4&gt;$F$21,0,IF(AS$4=$F$21,$F53-SUM($Z53:AR53),MIN($F53*INDEX($AA$24:$DB$24,AS$4-$D53+1),$F53-SUM($Z53:AR53)))))</f>
        <v>0</v>
      </c>
      <c r="AT53" s="191" t="n">
        <f aca="false" t="array" ref="AT53:AT53">IF(AT$4&lt;$D53,0,IF(AT$4&gt;$F$21,0,IF(AT$4=$F$21,$F53-SUM($Z53:AS53),MIN($F53*INDEX($AA$24:$DB$24,AT$4-$D53+1),$F53-SUM($Z53:AS53)))))</f>
        <v>0</v>
      </c>
      <c r="AU53" s="191" t="n">
        <f aca="false" t="array" ref="AU53:AU53">IF(AU$4&lt;$D53,0,IF(AU$4&gt;$F$21,0,IF(AU$4=$F$21,$F53-SUM($Z53:AT53),MIN($F53*INDEX($AA$24:$DB$24,AU$4-$D53+1),$F53-SUM($Z53:AT53)))))</f>
        <v>0</v>
      </c>
      <c r="AV53" s="191" t="n">
        <f aca="false" t="array" ref="AV53:AV53">IF(AV$4&lt;$D53,0,IF(AV$4&gt;$F$21,0,IF(AV$4=$F$21,$F53-SUM($Z53:AU53),MIN($F53*INDEX($AA$24:$DB$24,AV$4-$D53+1),$F53-SUM($Z53:AU53)))))</f>
        <v>0</v>
      </c>
      <c r="AW53" s="191" t="n">
        <f aca="false" t="array" ref="AW53:AW53">IF(AW$4&lt;$D53,0,IF(AW$4&gt;$F$21,0,IF(AW$4=$F$21,$F53-SUM($Z53:AV53),MIN($F53*INDEX($AA$24:$DB$24,AW$4-$D53+1),$F53-SUM($Z53:AV53)))))</f>
        <v>0</v>
      </c>
      <c r="AX53" s="191" t="n">
        <f aca="false" t="array" ref="AX53:AX53">IF(AX$4&lt;$D53,0,IF(AX$4&gt;$F$21,0,IF(AX$4=$F$21,$F53-SUM($Z53:AW53),MIN($F53*INDEX($AA$24:$DB$24,AX$4-$D53+1),$F53-SUM($Z53:AW53)))))</f>
        <v>0</v>
      </c>
      <c r="AY53" s="191" t="n">
        <f aca="false" t="array" ref="AY53:AY53">IF(AY$4&lt;$D53,0,IF(AY$4&gt;$F$21,0,IF(AY$4=$F$21,$F53-SUM($Z53:AX53),MIN($F53*INDEX($AA$24:$DB$24,AY$4-$D53+1),$F53-SUM($Z53:AX53)))))</f>
        <v>0</v>
      </c>
      <c r="AZ53" s="191" t="n">
        <f aca="false" t="array" ref="AZ53:AZ53">IF(AZ$4&lt;$D53,0,IF(AZ$4&gt;$F$21,0,IF(AZ$4=$F$21,$F53-SUM($Z53:AY53),MIN($F53*INDEX($AA$24:$DB$24,AZ$4-$D53+1),$F53-SUM($Z53:AY53)))))</f>
        <v>0</v>
      </c>
      <c r="BA53" s="191" t="n">
        <f aca="false" t="array" ref="BA53:BA53">IF(BA$4&lt;$D53,0,IF(BA$4&gt;$F$21,0,IF(BA$4=$F$21,$F53-SUM($Z53:AZ53),MIN($F53*INDEX($AA$24:$DB$24,BA$4-$D53+1),$F53-SUM($Z53:AZ53)))))</f>
        <v>0</v>
      </c>
      <c r="BB53" s="191" t="n">
        <f aca="false" t="array" ref="BB53:BB53">IF(BB$4&lt;$D53,0,IF(BB$4&gt;$F$21,0,IF(BB$4=$F$21,$F53-SUM($Z53:BA53),MIN($F53*INDEX($AA$24:$DB$24,BB$4-$D53+1),$F53-SUM($Z53:BA53)))))</f>
        <v>2.69</v>
      </c>
      <c r="BC53" s="191" t="n">
        <f aca="false" t="array" ref="BC53:BC53">IF(BC$4&lt;$D53,0,IF(BC$4&gt;$F$21,0,IF(BC$4=$F$21,$F53-SUM($Z53:BB53),MIN($F53*INDEX($AA$24:$DB$24,BC$4-$D53+1),$F53-SUM($Z53:BB53)))))</f>
        <v>5.111</v>
      </c>
      <c r="BD53" s="191" t="n">
        <f aca="false" t="array" ref="BD53:BD53">IF(BD$4&lt;$D53,0,IF(BD$4&gt;$F$21,0,IF(BD$4=$F$21,$F53-SUM($Z53:BC53),MIN($F53*INDEX($AA$24:$DB$24,BD$4-$D53+1),$F53-SUM($Z53:BC53)))))</f>
        <v>4.6268</v>
      </c>
      <c r="BE53" s="191" t="n">
        <f aca="false" t="array" ref="BE53:BE53">IF(BE$4&lt;$D53,0,IF(BE$4&gt;$F$21,0,IF(BE$4=$F$21,$F53-SUM($Z53:BD53),MIN($F53*INDEX($AA$24:$DB$24,BE$4-$D53+1),$F53-SUM($Z53:BD53)))))</f>
        <v>4.1426</v>
      </c>
      <c r="BF53" s="191" t="n">
        <f aca="false" t="array" ref="BF53:BF53">IF(BF$4&lt;$D53,0,IF(BF$4&gt;$F$21,0,IF(BF$4=$F$21,$F53-SUM($Z53:BE53),MIN($F53*INDEX($AA$24:$DB$24,BF$4-$D53+1),$F53-SUM($Z53:BE53)))))</f>
        <v>3.7122</v>
      </c>
      <c r="BG53" s="191" t="n">
        <f aca="false" t="array" ref="BG53:BG53">IF(BG$4&lt;$D53,0,IF(BG$4&gt;$F$21,0,IF(BG$4=$F$21,$F53-SUM($Z53:BF53),MIN($F53*INDEX($AA$24:$DB$24,BG$4-$D53+1),$F53-SUM($Z53:BF53)))))</f>
        <v>3.3356</v>
      </c>
      <c r="BH53" s="191" t="n">
        <f aca="false" t="array" ref="BH53:BH53">IF(BH$4&lt;$D53,0,IF(BH$4&gt;$F$21,0,IF(BH$4=$F$21,$F53-SUM($Z53:BG53),MIN($F53*INDEX($AA$24:$DB$24,BH$4-$D53+1),$F53-SUM($Z53:BG53)))))</f>
        <v>3.1742</v>
      </c>
      <c r="BI53" s="191" t="n">
        <f aca="false" t="array" ref="BI53:BI53">IF(BI$4&lt;$D53,0,IF(BI$4&gt;$F$21,0,IF(BI$4=$F$21,$F53-SUM($Z53:BH53),MIN($F53*INDEX($AA$24:$DB$24,BI$4-$D53+1),$F53-SUM($Z53:BH53)))))</f>
        <v>3.1742</v>
      </c>
      <c r="BJ53" s="191" t="n">
        <f aca="false" t="array" ref="BJ53:BJ53">IF(BJ$4&lt;$D53,0,IF(BJ$4&gt;$F$21,0,IF(BJ$4=$F$21,$F53-SUM($Z53:BI53),MIN($F53*INDEX($AA$24:$DB$24,BJ$4-$D53+1),$F53-SUM($Z53:BI53)))))</f>
        <v>3.1742</v>
      </c>
      <c r="BK53" s="191" t="n">
        <f aca="false" t="array" ref="BK53:BK53">IF(BK$4&lt;$D53,0,IF(BK$4&gt;$F$21,0,IF(BK$4=$F$21,$F53-SUM($Z53:BJ53),MIN($F53*INDEX($AA$24:$DB$24,BK$4-$D53+1),$F53-SUM($Z53:BJ53)))))</f>
        <v>3.1742</v>
      </c>
      <c r="BL53" s="191" t="n">
        <f aca="false" t="array" ref="BL53:BL53">IF(BL$4&lt;$D53,0,IF(BL$4&gt;$F$21,0,IF(BL$4=$F$21,$F53-SUM($Z53:BK53),MIN($F53*INDEX($AA$24:$DB$24,BL$4-$D53+1),$F53-SUM($Z53:BK53)))))</f>
        <v>3.1742</v>
      </c>
      <c r="BM53" s="191" t="n">
        <f aca="false" t="array" ref="BM53:BM53">IF(BM$4&lt;$D53,0,IF(BM$4&gt;$F$21,0,IF(BM$4=$F$21,$F53-SUM($Z53:BL53),MIN($F53*INDEX($AA$24:$DB$24,BM$4-$D53+1),$F53-SUM($Z53:BL53)))))</f>
        <v>3.1742</v>
      </c>
      <c r="BN53" s="191" t="n">
        <f aca="false" t="array" ref="BN53:BN53">IF(BN$4&lt;$D53,0,IF(BN$4&gt;$F$21,0,IF(BN$4=$F$21,$F53-SUM($Z53:BM53),MIN($F53*INDEX($AA$24:$DB$24,BN$4-$D53+1),$F53-SUM($Z53:BM53)))))</f>
        <v>3.1742</v>
      </c>
      <c r="BO53" s="191" t="n">
        <f aca="false" t="array" ref="BO53:BO53">IF(BO$4&lt;$D53,0,IF(BO$4&gt;$F$21,0,IF(BO$4=$F$21,$F53-SUM($Z53:BN53),MIN($F53*INDEX($AA$24:$DB$24,BO$4-$D53+1),$F53-SUM($Z53:BN53)))))</f>
        <v>3.1742</v>
      </c>
      <c r="BP53" s="191" t="n">
        <f aca="false" t="array" ref="BP53:BP53">IF(BP$4&lt;$D53,0,IF(BP$4&gt;$F$21,0,IF(BP$4=$F$21,$F53-SUM($Z53:BO53),MIN($F53*INDEX($AA$24:$DB$24,BP$4-$D53+1),$F53-SUM($Z53:BO53)))))</f>
        <v>3.1742</v>
      </c>
      <c r="BQ53" s="191" t="n">
        <f aca="false" t="array" ref="BQ53:BQ53">IF(BQ$4&lt;$D53,0,IF(BQ$4&gt;$F$21,0,IF(BQ$4=$F$21,$F53-SUM($Z53:BP53),MIN($F53*INDEX($AA$24:$DB$24,BQ$4-$D53+1),$F53-SUM($Z53:BP53)))))</f>
        <v>1.614</v>
      </c>
      <c r="BR53" s="191" t="n">
        <f aca="false" t="array" ref="BR53:BR53">IF(BR$4&lt;$D53,0,IF(BR$4&gt;$F$21,0,IF(BR$4=$F$21,$F53-SUM($Z53:BQ53),MIN($F53*INDEX($AA$24:$DB$24,BR$4-$D53+1),$F53-SUM($Z53:BQ53)))))</f>
        <v>0</v>
      </c>
      <c r="BS53" s="191" t="n">
        <f aca="false" t="array" ref="BS53:BS53">IF(BS$4&lt;$D53,0,IF(BS$4&gt;$F$21,0,IF(BS$4=$F$21,$F53-SUM($Z53:BR53),MIN($F53*INDEX($AA$24:$DB$24,BS$4-$D53+1),$F53-SUM($Z53:BR53)))))</f>
        <v>0</v>
      </c>
      <c r="BT53" s="191" t="n">
        <f aca="false" t="array" ref="BT53:BT53">IF(BT$4&lt;$D53,0,IF(BT$4&gt;$F$21,0,IF(BT$4=$F$21,$F53-SUM($Z53:BS53),MIN($F53*INDEX($AA$24:$DB$24,BT$4-$D53+1),$F53-SUM($Z53:BS53)))))</f>
        <v>0</v>
      </c>
      <c r="BU53" s="191" t="n">
        <f aca="false" t="array" ref="BU53:BU53">IF(BU$4&lt;$D53,0,IF(BU$4&gt;$F$21,0,IF(BU$4=$F$21,$F53-SUM($Z53:BT53),MIN($F53*INDEX($AA$24:$DB$24,BU$4-$D53+1),$F53-SUM($Z53:BT53)))))</f>
        <v>0</v>
      </c>
      <c r="BV53" s="191" t="n">
        <f aca="false" t="array" ref="BV53:BV53">IF(BV$4&lt;$D53,0,IF(BV$4&gt;$F$21,0,IF(BV$4=$F$21,$F53-SUM($Z53:BU53),MIN($F53*INDEX($AA$24:$DB$24,BV$4-$D53+1),$F53-SUM($Z53:BU53)))))</f>
        <v>0</v>
      </c>
      <c r="BW53" s="191" t="n">
        <f aca="false" t="array" ref="BW53:BW53">IF(BW$4&lt;$D53,0,IF(BW$4&gt;$F$21,0,IF(BW$4=$F$21,$F53-SUM($Z53:BV53),MIN($F53*INDEX($AA$24:$DB$24,BW$4-$D53+1),$F53-SUM($Z53:BV53)))))</f>
        <v>0</v>
      </c>
      <c r="BX53" s="191" t="n">
        <f aca="false" t="array" ref="BX53:BX53">IF(BX$4&lt;$D53,0,IF(BX$4&gt;$F$21,0,IF(BX$4=$F$21,$F53-SUM($Z53:BW53),MIN($F53*INDEX($AA$24:$DB$24,BX$4-$D53+1),$F53-SUM($Z53:BW53)))))</f>
        <v>0</v>
      </c>
      <c r="BY53" s="191" t="n">
        <f aca="false" t="array" ref="BY53:BY53">IF(BY$4&lt;$D53,0,IF(BY$4&gt;$F$21,0,IF(BY$4=$F$21,$F53-SUM($Z53:BX53),MIN($F53*INDEX($AA$24:$DB$24,BY$4-$D53+1),$F53-SUM($Z53:BX53)))))</f>
        <v>0</v>
      </c>
      <c r="BZ53" s="191" t="n">
        <f aca="false" t="array" ref="BZ53:BZ53">IF(BZ$4&lt;$D53,0,IF(BZ$4&gt;$F$21,0,IF(BZ$4=$F$21,$F53-SUM($Z53:BY53),MIN($F53*INDEX($AA$24:$DB$24,BZ$4-$D53+1),$F53-SUM($Z53:BY53)))))</f>
        <v>0</v>
      </c>
      <c r="CA53" s="191" t="n">
        <f aca="false" t="array" ref="CA53:CA53">IF(CA$4&lt;$D53,0,IF(CA$4&gt;$F$21,0,IF(CA$4=$F$21,$F53-SUM($Z53:BZ53),MIN($F53*INDEX($AA$24:$DB$24,CA$4-$D53+1),$F53-SUM($Z53:BZ53)))))</f>
        <v>0</v>
      </c>
      <c r="CB53" s="191" t="n">
        <f aca="false" t="array" ref="CB53:CB53">IF(CB$4&lt;$D53,0,IF(CB$4&gt;$F$21,0,IF(CB$4=$F$21,$F53-SUM($Z53:CA53),MIN($F53*INDEX($AA$24:$DB$24,CB$4-$D53+1),$F53-SUM($Z53:CA53)))))</f>
        <v>0</v>
      </c>
      <c r="CC53" s="191" t="n">
        <f aca="false" t="array" ref="CC53:CC53">IF(CC$4&lt;$D53,0,IF(CC$4&gt;$F$21,0,IF(CC$4=$F$21,$F53-SUM($Z53:CB53),MIN($F53*INDEX($AA$24:$DB$24,CC$4-$D53+1),$F53-SUM($Z53:CB53)))))</f>
        <v>0</v>
      </c>
      <c r="CD53" s="191" t="n">
        <f aca="false" t="array" ref="CD53:CD53">IF(CD$4&lt;$D53,0,IF(CD$4&gt;$F$21,0,IF(CD$4=$F$21,$F53-SUM($Z53:CC53),MIN($F53*INDEX($AA$24:$DB$24,CD$4-$D53+1),$F53-SUM($Z53:CC53)))))</f>
        <v>0</v>
      </c>
      <c r="CE53" s="191" t="n">
        <f aca="false" t="array" ref="CE53:CE53">IF(CE$4&lt;$D53,0,IF(CE$4&gt;$F$21,0,IF(CE$4=$F$21,$F53-SUM($Z53:CD53),MIN($F53*INDEX($AA$24:$DB$24,CE$4-$D53+1),$F53-SUM($Z53:CD53)))))</f>
        <v>0</v>
      </c>
      <c r="CF53" s="191" t="n">
        <f aca="false" t="array" ref="CF53:CF53">IF(CF$4&lt;$D53,0,IF(CF$4&gt;$F$21,0,IF(CF$4=$F$21,$F53-SUM($Z53:CE53),MIN($F53*INDEX($AA$24:$DB$24,CF$4-$D53+1),$F53-SUM($Z53:CE53)))))</f>
        <v>0</v>
      </c>
      <c r="CG53" s="191" t="n">
        <f aca="false" t="array" ref="CG53:CG53">IF(CG$4&lt;$D53,0,IF(CG$4&gt;$F$21,0,IF(CG$4=$F$21,$F53-SUM($Z53:CF53),MIN($F53*INDEX($AA$24:$DB$24,CG$4-$D53+1),$F53-SUM($Z53:CF53)))))</f>
        <v>0</v>
      </c>
      <c r="CH53" s="191" t="n">
        <f aca="false" t="array" ref="CH53:CH53">IF(CH$4&lt;$D53,0,IF(CH$4&gt;$F$21,0,IF(CH$4=$F$21,$F53-SUM($Z53:CG53),MIN($F53*INDEX($AA$24:$DB$24,CH$4-$D53+1),$F53-SUM($Z53:CG53)))))</f>
        <v>0</v>
      </c>
      <c r="CI53" s="191" t="n">
        <f aca="false" t="array" ref="CI53:CI53">IF(CI$4&lt;$D53,0,IF(CI$4&gt;$F$21,0,IF(CI$4=$F$21,$F53-SUM($Z53:CH53),MIN($F53*INDEX($AA$24:$DB$24,CI$4-$D53+1),$F53-SUM($Z53:CH53)))))</f>
        <v>0</v>
      </c>
      <c r="CJ53" s="191" t="n">
        <f aca="false" t="array" ref="CJ53:CJ53">IF(CJ$4&lt;$D53,0,IF(CJ$4&gt;$F$21,0,IF(CJ$4=$F$21,$F53-SUM($Z53:CI53),MIN($F53*INDEX($AA$24:$DB$24,CJ$4-$D53+1),$F53-SUM($Z53:CI53)))))</f>
        <v>0</v>
      </c>
      <c r="CK53" s="191" t="n">
        <f aca="false" t="array" ref="CK53:CK53">IF(CK$4&lt;$D53,0,IF(CK$4&gt;$F$21,0,IF(CK$4=$F$21,$F53-SUM($Z53:CJ53),MIN($F53*INDEX($AA$24:$DB$24,CK$4-$D53+1),$F53-SUM($Z53:CJ53)))))</f>
        <v>0</v>
      </c>
      <c r="CL53" s="191" t="n">
        <f aca="false" t="array" ref="CL53:CL53">IF(CL$4&lt;$D53,0,IF(CL$4&gt;$F$21,0,IF(CL$4=$F$21,$F53-SUM($Z53:CK53),MIN($F53*INDEX($AA$24:$DB$24,CL$4-$D53+1),$F53-SUM($Z53:CK53)))))</f>
        <v>0</v>
      </c>
      <c r="CM53" s="191" t="n">
        <f aca="false" t="array" ref="CM53:CM53">IF(CM$4&lt;$D53,0,IF(CM$4&gt;$F$21,0,IF(CM$4=$F$21,$F53-SUM($Z53:CL53),MIN($F53*INDEX($AA$24:$DB$24,CM$4-$D53+1),$F53-SUM($Z53:CL53)))))</f>
        <v>0</v>
      </c>
      <c r="CN53" s="191" t="n">
        <f aca="false" t="array" ref="CN53:CN53">IF(CN$4&lt;$D53,0,IF(CN$4&gt;$F$21,0,IF(CN$4=$F$21,$F53-SUM($Z53:CM53),MIN($F53*INDEX($AA$24:$DB$24,CN$4-$D53+1),$F53-SUM($Z53:CM53)))))</f>
        <v>0</v>
      </c>
      <c r="CO53" s="191" t="n">
        <f aca="false" t="array" ref="CO53:CO53">IF(CO$4&lt;$D53,0,IF(CO$4&gt;$F$21,0,IF(CO$4=$F$21,$F53-SUM($Z53:CN53),MIN($F53*INDEX($AA$24:$DB$24,CO$4-$D53+1),$F53-SUM($Z53:CN53)))))</f>
        <v>0</v>
      </c>
      <c r="CP53" s="191" t="n">
        <f aca="false" t="array" ref="CP53:CP53">IF(CP$4&lt;$D53,0,IF(CP$4&gt;$F$21,0,IF(CP$4=$F$21,$F53-SUM($Z53:CO53),MIN($F53*INDEX($AA$24:$DB$24,CP$4-$D53+1),$F53-SUM($Z53:CO53)))))</f>
        <v>0</v>
      </c>
      <c r="CQ53" s="191" t="n">
        <f aca="false" t="array" ref="CQ53:CQ53">IF(CQ$4&lt;$D53,0,IF(CQ$4&gt;$F$21,0,IF(CQ$4=$F$21,$F53-SUM($Z53:CP53),MIN($F53*INDEX($AA$24:$DB$24,CQ$4-$D53+1),$F53-SUM($Z53:CP53)))))</f>
        <v>0</v>
      </c>
      <c r="CR53" s="191" t="n">
        <f aca="false" t="array" ref="CR53:CR53">IF(CR$4&lt;$D53,0,IF(CR$4&gt;$F$21,0,IF(CR$4=$F$21,$F53-SUM($Z53:CQ53),MIN($F53*INDEX($AA$24:$DB$24,CR$4-$D53+1),$F53-SUM($Z53:CQ53)))))</f>
        <v>0</v>
      </c>
      <c r="CS53" s="191" t="n">
        <f aca="false" t="array" ref="CS53:CS53">IF(CS$4&lt;$D53,0,IF(CS$4&gt;$F$21,0,IF(CS$4=$F$21,$F53-SUM($Z53:CR53),MIN($F53*INDEX($AA$24:$DB$24,CS$4-$D53+1),$F53-SUM($Z53:CR53)))))</f>
        <v>0</v>
      </c>
      <c r="CT53" s="191" t="n">
        <f aca="false" t="array" ref="CT53:CT53">IF(CT$4&lt;$D53,0,IF(CT$4&gt;$F$21,0,IF(CT$4=$F$21,$F53-SUM($Z53:CS53),MIN($F53*INDEX($AA$24:$DB$24,CT$4-$D53+1),$F53-SUM($Z53:CS53)))))</f>
        <v>0</v>
      </c>
      <c r="CU53" s="191" t="n">
        <f aca="false" t="array" ref="CU53:CU53">IF(CU$4&lt;$D53,0,IF(CU$4&gt;$F$21,0,IF(CU$4=$F$21,$F53-SUM($Z53:CT53),MIN($F53*INDEX($AA$24:$DB$24,CU$4-$D53+1),$F53-SUM($Z53:CT53)))))</f>
        <v>0</v>
      </c>
      <c r="CV53" s="191" t="n">
        <f aca="false" t="array" ref="CV53:CV53">IF(CV$4&lt;$D53,0,IF(CV$4&gt;$F$21,0,IF(CV$4=$F$21,$F53-SUM($Z53:CU53),MIN($F53*INDEX($AA$24:$DB$24,CV$4-$D53+1),$F53-SUM($Z53:CU53)))))</f>
        <v>0</v>
      </c>
      <c r="CW53" s="191" t="n">
        <f aca="false" t="array" ref="CW53:CW53">IF(CW$4&lt;$D53,0,IF(CW$4&gt;$F$21,0,IF(CW$4=$F$21,$F53-SUM($Z53:CV53),MIN($F53*INDEX($AA$24:$DB$24,CW$4-$D53+1),$F53-SUM($Z53:CV53)))))</f>
        <v>0</v>
      </c>
      <c r="CX53" s="191" t="n">
        <f aca="false" t="array" ref="CX53:CX53">IF(CX$4&lt;$D53,0,IF(CX$4&gt;$F$21,0,IF(CX$4=$F$21,$F53-SUM($Z53:CW53),MIN($F53*INDEX($AA$24:$DB$24,CX$4-$D53+1),$F53-SUM($Z53:CW53)))))</f>
        <v>0</v>
      </c>
      <c r="CY53" s="191" t="n">
        <f aca="false" t="array" ref="CY53:CY53">IF(CY$4&lt;$D53,0,IF(CY$4&gt;$F$21,0,IF(CY$4=$F$21,$F53-SUM($Z53:CX53),MIN($F53*INDEX($AA$24:$DB$24,CY$4-$D53+1),$F53-SUM($Z53:CX53)))))</f>
        <v>0</v>
      </c>
      <c r="CZ53" s="191" t="n">
        <f aca="false" t="array" ref="CZ53:CZ53">IF(CZ$4&lt;$D53,0,IF(CZ$4&gt;$F$21,0,IF(CZ$4=$F$21,$F53-SUM($Z53:CY53),MIN($F53*INDEX($AA$24:$DB$24,CZ$4-$D53+1),$F53-SUM($Z53:CY53)))))</f>
        <v>0</v>
      </c>
      <c r="DA53" s="191" t="n">
        <f aca="false" t="array" ref="DA53:DA53">IF(DA$4&lt;$D53,0,IF(DA$4&gt;$F$21,0,IF(DA$4=$F$21,$F53-SUM($Z53:CZ53),MIN($F53*INDEX($AA$24:$DB$24,DA$4-$D53+1),$F53-SUM($Z53:CZ53)))))</f>
        <v>0</v>
      </c>
      <c r="DB53" s="191" t="n">
        <f aca="false" t="array" ref="DB53:DB53">IF(DB$4&lt;$D53,0,IF(DB$4&gt;$F$21,0,IF(DB$4=$F$21,$F53-SUM($Z53:DA53),MIN($F53*INDEX($AA$24:$DB$24,DB$4-$D53+1),$F53-SUM($Z53:DA53)))))</f>
        <v>0</v>
      </c>
    </row>
    <row r="54" customFormat="false" ht="14.25" hidden="false" customHeight="false" outlineLevel="3" collapsed="false">
      <c r="D54" s="3" t="n">
        <v>29</v>
      </c>
      <c r="E54" s="3" t="str">
        <v>Total Capex Year 29</v>
      </c>
      <c r="F54" s="187" t="n">
        <v>104.6</v>
      </c>
      <c r="G54" s="187" t="n">
        <f aca="false">SUM(AA54:DB54)-F54</f>
        <v>0</v>
      </c>
      <c r="AA54" s="191" t="n">
        <f aca="false" t="array" ref="AA54:AA54">IF(AA$4&lt;$D54,0,IF(AA$4&gt;$F$21,0,IF(AA$4=$F$21,$F54-SUM($Z54:Z54),MIN($F54*INDEX($AA$24:$DB$24,AA$4-$D54+1),$F54-SUM($Z54:Z54)))))</f>
        <v>0</v>
      </c>
      <c r="AB54" s="191" t="n">
        <f aca="false" t="array" ref="AB54:AB54">IF(AB$4&lt;$D54,0,IF(AB$4&gt;$F$21,0,IF(AB$4=$F$21,$F54-SUM($Z54:AA54),MIN($F54*INDEX($AA$24:$DB$24,AB$4-$D54+1),$F54-SUM($Z54:AA54)))))</f>
        <v>0</v>
      </c>
      <c r="AC54" s="191" t="n">
        <f aca="false" t="array" ref="AC54:AC54">IF(AC$4&lt;$D54,0,IF(AC$4&gt;$F$21,0,IF(AC$4=$F$21,$F54-SUM($Z54:AB54),MIN($F54*INDEX($AA$24:$DB$24,AC$4-$D54+1),$F54-SUM($Z54:AB54)))))</f>
        <v>0</v>
      </c>
      <c r="AD54" s="191" t="n">
        <f aca="false" t="array" ref="AD54:AD54">IF(AD$4&lt;$D54,0,IF(AD$4&gt;$F$21,0,IF(AD$4=$F$21,$F54-SUM($Z54:AC54),MIN($F54*INDEX($AA$24:$DB$24,AD$4-$D54+1),$F54-SUM($Z54:AC54)))))</f>
        <v>0</v>
      </c>
      <c r="AE54" s="191" t="n">
        <f aca="false" t="array" ref="AE54:AE54">IF(AE$4&lt;$D54,0,IF(AE$4&gt;$F$21,0,IF(AE$4=$F$21,$F54-SUM($Z54:AD54),MIN($F54*INDEX($AA$24:$DB$24,AE$4-$D54+1),$F54-SUM($Z54:AD54)))))</f>
        <v>0</v>
      </c>
      <c r="AF54" s="191" t="n">
        <f aca="false" t="array" ref="AF54:AF54">IF(AF$4&lt;$D54,0,IF(AF$4&gt;$F$21,0,IF(AF$4=$F$21,$F54-SUM($Z54:AE54),MIN($F54*INDEX($AA$24:$DB$24,AF$4-$D54+1),$F54-SUM($Z54:AE54)))))</f>
        <v>0</v>
      </c>
      <c r="AG54" s="191" t="n">
        <f aca="false" t="array" ref="AG54:AG54">IF(AG$4&lt;$D54,0,IF(AG$4&gt;$F$21,0,IF(AG$4=$F$21,$F54-SUM($Z54:AF54),MIN($F54*INDEX($AA$24:$DB$24,AG$4-$D54+1),$F54-SUM($Z54:AF54)))))</f>
        <v>0</v>
      </c>
      <c r="AH54" s="191" t="n">
        <f aca="false" t="array" ref="AH54:AH54">IF(AH$4&lt;$D54,0,IF(AH$4&gt;$F$21,0,IF(AH$4=$F$21,$F54-SUM($Z54:AG54),MIN($F54*INDEX($AA$24:$DB$24,AH$4-$D54+1),$F54-SUM($Z54:AG54)))))</f>
        <v>0</v>
      </c>
      <c r="AI54" s="191" t="n">
        <f aca="false" t="array" ref="AI54:AI54">IF(AI$4&lt;$D54,0,IF(AI$4&gt;$F$21,0,IF(AI$4=$F$21,$F54-SUM($Z54:AH54),MIN($F54*INDEX($AA$24:$DB$24,AI$4-$D54+1),$F54-SUM($Z54:AH54)))))</f>
        <v>0</v>
      </c>
      <c r="AJ54" s="191" t="n">
        <f aca="false" t="array" ref="AJ54:AJ54">IF(AJ$4&lt;$D54,0,IF(AJ$4&gt;$F$21,0,IF(AJ$4=$F$21,$F54-SUM($Z54:AI54),MIN($F54*INDEX($AA$24:$DB$24,AJ$4-$D54+1),$F54-SUM($Z54:AI54)))))</f>
        <v>0</v>
      </c>
      <c r="AK54" s="191" t="n">
        <f aca="false" t="array" ref="AK54:AK54">IF(AK$4&lt;$D54,0,IF(AK$4&gt;$F$21,0,IF(AK$4=$F$21,$F54-SUM($Z54:AJ54),MIN($F54*INDEX($AA$24:$DB$24,AK$4-$D54+1),$F54-SUM($Z54:AJ54)))))</f>
        <v>0</v>
      </c>
      <c r="AL54" s="191" t="n">
        <f aca="false" t="array" ref="AL54:AL54">IF(AL$4&lt;$D54,0,IF(AL$4&gt;$F$21,0,IF(AL$4=$F$21,$F54-SUM($Z54:AK54),MIN($F54*INDEX($AA$24:$DB$24,AL$4-$D54+1),$F54-SUM($Z54:AK54)))))</f>
        <v>0</v>
      </c>
      <c r="AM54" s="191" t="n">
        <f aca="false" t="array" ref="AM54:AM54">IF(AM$4&lt;$D54,0,IF(AM$4&gt;$F$21,0,IF(AM$4=$F$21,$F54-SUM($Z54:AL54),MIN($F54*INDEX($AA$24:$DB$24,AM$4-$D54+1),$F54-SUM($Z54:AL54)))))</f>
        <v>0</v>
      </c>
      <c r="AN54" s="191" t="n">
        <f aca="false" t="array" ref="AN54:AN54">IF(AN$4&lt;$D54,0,IF(AN$4&gt;$F$21,0,IF(AN$4=$F$21,$F54-SUM($Z54:AM54),MIN($F54*INDEX($AA$24:$DB$24,AN$4-$D54+1),$F54-SUM($Z54:AM54)))))</f>
        <v>0</v>
      </c>
      <c r="AO54" s="191" t="n">
        <f aca="false" t="array" ref="AO54:AO54">IF(AO$4&lt;$D54,0,IF(AO$4&gt;$F$21,0,IF(AO$4=$F$21,$F54-SUM($Z54:AN54),MIN($F54*INDEX($AA$24:$DB$24,AO$4-$D54+1),$F54-SUM($Z54:AN54)))))</f>
        <v>0</v>
      </c>
      <c r="AP54" s="191" t="n">
        <f aca="false" t="array" ref="AP54:AP54">IF(AP$4&lt;$D54,0,IF(AP$4&gt;$F$21,0,IF(AP$4=$F$21,$F54-SUM($Z54:AO54),MIN($F54*INDEX($AA$24:$DB$24,AP$4-$D54+1),$F54-SUM($Z54:AO54)))))</f>
        <v>0</v>
      </c>
      <c r="AQ54" s="191" t="n">
        <f aca="false" t="array" ref="AQ54:AQ54">IF(AQ$4&lt;$D54,0,IF(AQ$4&gt;$F$21,0,IF(AQ$4=$F$21,$F54-SUM($Z54:AP54),MIN($F54*INDEX($AA$24:$DB$24,AQ$4-$D54+1),$F54-SUM($Z54:AP54)))))</f>
        <v>0</v>
      </c>
      <c r="AR54" s="191" t="n">
        <f aca="false" t="array" ref="AR54:AR54">IF(AR$4&lt;$D54,0,IF(AR$4&gt;$F$21,0,IF(AR$4=$F$21,$F54-SUM($Z54:AQ54),MIN($F54*INDEX($AA$24:$DB$24,AR$4-$D54+1),$F54-SUM($Z54:AQ54)))))</f>
        <v>0</v>
      </c>
      <c r="AS54" s="191" t="n">
        <f aca="false" t="array" ref="AS54:AS54">IF(AS$4&lt;$D54,0,IF(AS$4&gt;$F$21,0,IF(AS$4=$F$21,$F54-SUM($Z54:AR54),MIN($F54*INDEX($AA$24:$DB$24,AS$4-$D54+1),$F54-SUM($Z54:AR54)))))</f>
        <v>0</v>
      </c>
      <c r="AT54" s="191" t="n">
        <f aca="false" t="array" ref="AT54:AT54">IF(AT$4&lt;$D54,0,IF(AT$4&gt;$F$21,0,IF(AT$4=$F$21,$F54-SUM($Z54:AS54),MIN($F54*INDEX($AA$24:$DB$24,AT$4-$D54+1),$F54-SUM($Z54:AS54)))))</f>
        <v>0</v>
      </c>
      <c r="AU54" s="191" t="n">
        <f aca="false" t="array" ref="AU54:AU54">IF(AU$4&lt;$D54,0,IF(AU$4&gt;$F$21,0,IF(AU$4=$F$21,$F54-SUM($Z54:AT54),MIN($F54*INDEX($AA$24:$DB$24,AU$4-$D54+1),$F54-SUM($Z54:AT54)))))</f>
        <v>0</v>
      </c>
      <c r="AV54" s="191" t="n">
        <f aca="false" t="array" ref="AV54:AV54">IF(AV$4&lt;$D54,0,IF(AV$4&gt;$F$21,0,IF(AV$4=$F$21,$F54-SUM($Z54:AU54),MIN($F54*INDEX($AA$24:$DB$24,AV$4-$D54+1),$F54-SUM($Z54:AU54)))))</f>
        <v>0</v>
      </c>
      <c r="AW54" s="191" t="n">
        <f aca="false" t="array" ref="AW54:AW54">IF(AW$4&lt;$D54,0,IF(AW$4&gt;$F$21,0,IF(AW$4=$F$21,$F54-SUM($Z54:AV54),MIN($F54*INDEX($AA$24:$DB$24,AW$4-$D54+1),$F54-SUM($Z54:AV54)))))</f>
        <v>0</v>
      </c>
      <c r="AX54" s="191" t="n">
        <f aca="false" t="array" ref="AX54:AX54">IF(AX$4&lt;$D54,0,IF(AX$4&gt;$F$21,0,IF(AX$4=$F$21,$F54-SUM($Z54:AW54),MIN($F54*INDEX($AA$24:$DB$24,AX$4-$D54+1),$F54-SUM($Z54:AW54)))))</f>
        <v>0</v>
      </c>
      <c r="AY54" s="191" t="n">
        <f aca="false" t="array" ref="AY54:AY54">IF(AY$4&lt;$D54,0,IF(AY$4&gt;$F$21,0,IF(AY$4=$F$21,$F54-SUM($Z54:AX54),MIN($F54*INDEX($AA$24:$DB$24,AY$4-$D54+1),$F54-SUM($Z54:AX54)))))</f>
        <v>0</v>
      </c>
      <c r="AZ54" s="191" t="n">
        <f aca="false" t="array" ref="AZ54:AZ54">IF(AZ$4&lt;$D54,0,IF(AZ$4&gt;$F$21,0,IF(AZ$4=$F$21,$F54-SUM($Z54:AY54),MIN($F54*INDEX($AA$24:$DB$24,AZ$4-$D54+1),$F54-SUM($Z54:AY54)))))</f>
        <v>0</v>
      </c>
      <c r="BA54" s="191" t="n">
        <f aca="false" t="array" ref="BA54:BA54">IF(BA$4&lt;$D54,0,IF(BA$4&gt;$F$21,0,IF(BA$4=$F$21,$F54-SUM($Z54:AZ54),MIN($F54*INDEX($AA$24:$DB$24,BA$4-$D54+1),$F54-SUM($Z54:AZ54)))))</f>
        <v>0</v>
      </c>
      <c r="BB54" s="191" t="n">
        <f aca="false" t="array" ref="BB54:BB54">IF(BB$4&lt;$D54,0,IF(BB$4&gt;$F$21,0,IF(BB$4=$F$21,$F54-SUM($Z54:BA54),MIN($F54*INDEX($AA$24:$DB$24,BB$4-$D54+1),$F54-SUM($Z54:BA54)))))</f>
        <v>0</v>
      </c>
      <c r="BC54" s="191" t="n">
        <f aca="false" t="array" ref="BC54:BC54">IF(BC$4&lt;$D54,0,IF(BC$4&gt;$F$21,0,IF(BC$4=$F$21,$F54-SUM($Z54:BB54),MIN($F54*INDEX($AA$24:$DB$24,BC$4-$D54+1),$F54-SUM($Z54:BB54)))))</f>
        <v>5.23</v>
      </c>
      <c r="BD54" s="191" t="n">
        <f aca="false" t="array" ref="BD54:BD54">IF(BD$4&lt;$D54,0,IF(BD$4&gt;$F$21,0,IF(BD$4=$F$21,$F54-SUM($Z54:BC54),MIN($F54*INDEX($AA$24:$DB$24,BD$4-$D54+1),$F54-SUM($Z54:BC54)))))</f>
        <v>9.937</v>
      </c>
      <c r="BE54" s="191" t="n">
        <f aca="false" t="array" ref="BE54:BE54">IF(BE$4&lt;$D54,0,IF(BE$4&gt;$F$21,0,IF(BE$4=$F$21,$F54-SUM($Z54:BD54),MIN($F54*INDEX($AA$24:$DB$24,BE$4-$D54+1),$F54-SUM($Z54:BD54)))))</f>
        <v>8.9956</v>
      </c>
      <c r="BF54" s="191" t="n">
        <f aca="false" t="array" ref="BF54:BF54">IF(BF$4&lt;$D54,0,IF(BF$4&gt;$F$21,0,IF(BF$4=$F$21,$F54-SUM($Z54:BE54),MIN($F54*INDEX($AA$24:$DB$24,BF$4-$D54+1),$F54-SUM($Z54:BE54)))))</f>
        <v>8.0542</v>
      </c>
      <c r="BG54" s="191" t="n">
        <f aca="false" t="array" ref="BG54:BG54">IF(BG$4&lt;$D54,0,IF(BG$4&gt;$F$21,0,IF(BG$4=$F$21,$F54-SUM($Z54:BF54),MIN($F54*INDEX($AA$24:$DB$24,BG$4-$D54+1),$F54-SUM($Z54:BF54)))))</f>
        <v>7.2174</v>
      </c>
      <c r="BH54" s="191" t="n">
        <f aca="false" t="array" ref="BH54:BH54">IF(BH$4&lt;$D54,0,IF(BH$4&gt;$F$21,0,IF(BH$4=$F$21,$F54-SUM($Z54:BG54),MIN($F54*INDEX($AA$24:$DB$24,BH$4-$D54+1),$F54-SUM($Z54:BG54)))))</f>
        <v>6.4852</v>
      </c>
      <c r="BI54" s="191" t="n">
        <f aca="false" t="array" ref="BI54:BI54">IF(BI$4&lt;$D54,0,IF(BI$4&gt;$F$21,0,IF(BI$4=$F$21,$F54-SUM($Z54:BH54),MIN($F54*INDEX($AA$24:$DB$24,BI$4-$D54+1),$F54-SUM($Z54:BH54)))))</f>
        <v>6.1714</v>
      </c>
      <c r="BJ54" s="191" t="n">
        <f aca="false" t="array" ref="BJ54:BJ54">IF(BJ$4&lt;$D54,0,IF(BJ$4&gt;$F$21,0,IF(BJ$4=$F$21,$F54-SUM($Z54:BI54),MIN($F54*INDEX($AA$24:$DB$24,BJ$4-$D54+1),$F54-SUM($Z54:BI54)))))</f>
        <v>6.1714</v>
      </c>
      <c r="BK54" s="191" t="n">
        <f aca="false" t="array" ref="BK54:BK54">IF(BK$4&lt;$D54,0,IF(BK$4&gt;$F$21,0,IF(BK$4=$F$21,$F54-SUM($Z54:BJ54),MIN($F54*INDEX($AA$24:$DB$24,BK$4-$D54+1),$F54-SUM($Z54:BJ54)))))</f>
        <v>6.1714</v>
      </c>
      <c r="BL54" s="191" t="n">
        <f aca="false" t="array" ref="BL54:BL54">IF(BL$4&lt;$D54,0,IF(BL$4&gt;$F$21,0,IF(BL$4=$F$21,$F54-SUM($Z54:BK54),MIN($F54*INDEX($AA$24:$DB$24,BL$4-$D54+1),$F54-SUM($Z54:BK54)))))</f>
        <v>6.1714</v>
      </c>
      <c r="BM54" s="191" t="n">
        <f aca="false" t="array" ref="BM54:BM54">IF(BM$4&lt;$D54,0,IF(BM$4&gt;$F$21,0,IF(BM$4=$F$21,$F54-SUM($Z54:BL54),MIN($F54*INDEX($AA$24:$DB$24,BM$4-$D54+1),$F54-SUM($Z54:BL54)))))</f>
        <v>6.1714</v>
      </c>
      <c r="BN54" s="191" t="n">
        <f aca="false" t="array" ref="BN54:BN54">IF(BN$4&lt;$D54,0,IF(BN$4&gt;$F$21,0,IF(BN$4=$F$21,$F54-SUM($Z54:BM54),MIN($F54*INDEX($AA$24:$DB$24,BN$4-$D54+1),$F54-SUM($Z54:BM54)))))</f>
        <v>6.1714</v>
      </c>
      <c r="BO54" s="191" t="n">
        <f aca="false" t="array" ref="BO54:BO54">IF(BO$4&lt;$D54,0,IF(BO$4&gt;$F$21,0,IF(BO$4=$F$21,$F54-SUM($Z54:BN54),MIN($F54*INDEX($AA$24:$DB$24,BO$4-$D54+1),$F54-SUM($Z54:BN54)))))</f>
        <v>6.1714</v>
      </c>
      <c r="BP54" s="191" t="n">
        <f aca="false" t="array" ref="BP54:BP54">IF(BP$4&lt;$D54,0,IF(BP$4&gt;$F$21,0,IF(BP$4=$F$21,$F54-SUM($Z54:BO54),MIN($F54*INDEX($AA$24:$DB$24,BP$4-$D54+1),$F54-SUM($Z54:BO54)))))</f>
        <v>6.1714</v>
      </c>
      <c r="BQ54" s="191" t="n">
        <f aca="false" t="array" ref="BQ54:BQ54">IF(BQ$4&lt;$D54,0,IF(BQ$4&gt;$F$21,0,IF(BQ$4=$F$21,$F54-SUM($Z54:BP54),MIN($F54*INDEX($AA$24:$DB$24,BQ$4-$D54+1),$F54-SUM($Z54:BP54)))))</f>
        <v>6.1714</v>
      </c>
      <c r="BR54" s="191" t="n">
        <f aca="false" t="array" ref="BR54:BR54">IF(BR$4&lt;$D54,0,IF(BR$4&gt;$F$21,0,IF(BR$4=$F$21,$F54-SUM($Z54:BQ54),MIN($F54*INDEX($AA$24:$DB$24,BR$4-$D54+1),$F54-SUM($Z54:BQ54)))))</f>
        <v>3.13799999999999</v>
      </c>
      <c r="BS54" s="191" t="n">
        <f aca="false" t="array" ref="BS54:BS54">IF(BS$4&lt;$D54,0,IF(BS$4&gt;$F$21,0,IF(BS$4=$F$21,$F54-SUM($Z54:BR54),MIN($F54*INDEX($AA$24:$DB$24,BS$4-$D54+1),$F54-SUM($Z54:BR54)))))</f>
        <v>0</v>
      </c>
      <c r="BT54" s="191" t="n">
        <f aca="false" t="array" ref="BT54:BT54">IF(BT$4&lt;$D54,0,IF(BT$4&gt;$F$21,0,IF(BT$4=$F$21,$F54-SUM($Z54:BS54),MIN($F54*INDEX($AA$24:$DB$24,BT$4-$D54+1),$F54-SUM($Z54:BS54)))))</f>
        <v>0</v>
      </c>
      <c r="BU54" s="191" t="n">
        <f aca="false" t="array" ref="BU54:BU54">IF(BU$4&lt;$D54,0,IF(BU$4&gt;$F$21,0,IF(BU$4=$F$21,$F54-SUM($Z54:BT54),MIN($F54*INDEX($AA$24:$DB$24,BU$4-$D54+1),$F54-SUM($Z54:BT54)))))</f>
        <v>0</v>
      </c>
      <c r="BV54" s="191" t="n">
        <f aca="false" t="array" ref="BV54:BV54">IF(BV$4&lt;$D54,0,IF(BV$4&gt;$F$21,0,IF(BV$4=$F$21,$F54-SUM($Z54:BU54),MIN($F54*INDEX($AA$24:$DB$24,BV$4-$D54+1),$F54-SUM($Z54:BU54)))))</f>
        <v>0</v>
      </c>
      <c r="BW54" s="191" t="n">
        <f aca="false" t="array" ref="BW54:BW54">IF(BW$4&lt;$D54,0,IF(BW$4&gt;$F$21,0,IF(BW$4=$F$21,$F54-SUM($Z54:BV54),MIN($F54*INDEX($AA$24:$DB$24,BW$4-$D54+1),$F54-SUM($Z54:BV54)))))</f>
        <v>0</v>
      </c>
      <c r="BX54" s="191" t="n">
        <f aca="false" t="array" ref="BX54:BX54">IF(BX$4&lt;$D54,0,IF(BX$4&gt;$F$21,0,IF(BX$4=$F$21,$F54-SUM($Z54:BW54),MIN($F54*INDEX($AA$24:$DB$24,BX$4-$D54+1),$F54-SUM($Z54:BW54)))))</f>
        <v>0</v>
      </c>
      <c r="BY54" s="191" t="n">
        <f aca="false" t="array" ref="BY54:BY54">IF(BY$4&lt;$D54,0,IF(BY$4&gt;$F$21,0,IF(BY$4=$F$21,$F54-SUM($Z54:BX54),MIN($F54*INDEX($AA$24:$DB$24,BY$4-$D54+1),$F54-SUM($Z54:BX54)))))</f>
        <v>0</v>
      </c>
      <c r="BZ54" s="191" t="n">
        <f aca="false" t="array" ref="BZ54:BZ54">IF(BZ$4&lt;$D54,0,IF(BZ$4&gt;$F$21,0,IF(BZ$4=$F$21,$F54-SUM($Z54:BY54),MIN($F54*INDEX($AA$24:$DB$24,BZ$4-$D54+1),$F54-SUM($Z54:BY54)))))</f>
        <v>0</v>
      </c>
      <c r="CA54" s="191" t="n">
        <f aca="false" t="array" ref="CA54:CA54">IF(CA$4&lt;$D54,0,IF(CA$4&gt;$F$21,0,IF(CA$4=$F$21,$F54-SUM($Z54:BZ54),MIN($F54*INDEX($AA$24:$DB$24,CA$4-$D54+1),$F54-SUM($Z54:BZ54)))))</f>
        <v>0</v>
      </c>
      <c r="CB54" s="191" t="n">
        <f aca="false" t="array" ref="CB54:CB54">IF(CB$4&lt;$D54,0,IF(CB$4&gt;$F$21,0,IF(CB$4=$F$21,$F54-SUM($Z54:CA54),MIN($F54*INDEX($AA$24:$DB$24,CB$4-$D54+1),$F54-SUM($Z54:CA54)))))</f>
        <v>0</v>
      </c>
      <c r="CC54" s="191" t="n">
        <f aca="false" t="array" ref="CC54:CC54">IF(CC$4&lt;$D54,0,IF(CC$4&gt;$F$21,0,IF(CC$4=$F$21,$F54-SUM($Z54:CB54),MIN($F54*INDEX($AA$24:$DB$24,CC$4-$D54+1),$F54-SUM($Z54:CB54)))))</f>
        <v>0</v>
      </c>
      <c r="CD54" s="191" t="n">
        <f aca="false" t="array" ref="CD54:CD54">IF(CD$4&lt;$D54,0,IF(CD$4&gt;$F$21,0,IF(CD$4=$F$21,$F54-SUM($Z54:CC54),MIN($F54*INDEX($AA$24:$DB$24,CD$4-$D54+1),$F54-SUM($Z54:CC54)))))</f>
        <v>0</v>
      </c>
      <c r="CE54" s="191" t="n">
        <f aca="false" t="array" ref="CE54:CE54">IF(CE$4&lt;$D54,0,IF(CE$4&gt;$F$21,0,IF(CE$4=$F$21,$F54-SUM($Z54:CD54),MIN($F54*INDEX($AA$24:$DB$24,CE$4-$D54+1),$F54-SUM($Z54:CD54)))))</f>
        <v>0</v>
      </c>
      <c r="CF54" s="191" t="n">
        <f aca="false" t="array" ref="CF54:CF54">IF(CF$4&lt;$D54,0,IF(CF$4&gt;$F$21,0,IF(CF$4=$F$21,$F54-SUM($Z54:CE54),MIN($F54*INDEX($AA$24:$DB$24,CF$4-$D54+1),$F54-SUM($Z54:CE54)))))</f>
        <v>0</v>
      </c>
      <c r="CG54" s="191" t="n">
        <f aca="false" t="array" ref="CG54:CG54">IF(CG$4&lt;$D54,0,IF(CG$4&gt;$F$21,0,IF(CG$4=$F$21,$F54-SUM($Z54:CF54),MIN($F54*INDEX($AA$24:$DB$24,CG$4-$D54+1),$F54-SUM($Z54:CF54)))))</f>
        <v>0</v>
      </c>
      <c r="CH54" s="191" t="n">
        <f aca="false" t="array" ref="CH54:CH54">IF(CH$4&lt;$D54,0,IF(CH$4&gt;$F$21,0,IF(CH$4=$F$21,$F54-SUM($Z54:CG54),MIN($F54*INDEX($AA$24:$DB$24,CH$4-$D54+1),$F54-SUM($Z54:CG54)))))</f>
        <v>0</v>
      </c>
      <c r="CI54" s="191" t="n">
        <f aca="false" t="array" ref="CI54:CI54">IF(CI$4&lt;$D54,0,IF(CI$4&gt;$F$21,0,IF(CI$4=$F$21,$F54-SUM($Z54:CH54),MIN($F54*INDEX($AA$24:$DB$24,CI$4-$D54+1),$F54-SUM($Z54:CH54)))))</f>
        <v>0</v>
      </c>
      <c r="CJ54" s="191" t="n">
        <f aca="false" t="array" ref="CJ54:CJ54">IF(CJ$4&lt;$D54,0,IF(CJ$4&gt;$F$21,0,IF(CJ$4=$F$21,$F54-SUM($Z54:CI54),MIN($F54*INDEX($AA$24:$DB$24,CJ$4-$D54+1),$F54-SUM($Z54:CI54)))))</f>
        <v>0</v>
      </c>
      <c r="CK54" s="191" t="n">
        <f aca="false" t="array" ref="CK54:CK54">IF(CK$4&lt;$D54,0,IF(CK$4&gt;$F$21,0,IF(CK$4=$F$21,$F54-SUM($Z54:CJ54),MIN($F54*INDEX($AA$24:$DB$24,CK$4-$D54+1),$F54-SUM($Z54:CJ54)))))</f>
        <v>0</v>
      </c>
      <c r="CL54" s="191" t="n">
        <f aca="false" t="array" ref="CL54:CL54">IF(CL$4&lt;$D54,0,IF(CL$4&gt;$F$21,0,IF(CL$4=$F$21,$F54-SUM($Z54:CK54),MIN($F54*INDEX($AA$24:$DB$24,CL$4-$D54+1),$F54-SUM($Z54:CK54)))))</f>
        <v>0</v>
      </c>
      <c r="CM54" s="191" t="n">
        <f aca="false" t="array" ref="CM54:CM54">IF(CM$4&lt;$D54,0,IF(CM$4&gt;$F$21,0,IF(CM$4=$F$21,$F54-SUM($Z54:CL54),MIN($F54*INDEX($AA$24:$DB$24,CM$4-$D54+1),$F54-SUM($Z54:CL54)))))</f>
        <v>0</v>
      </c>
      <c r="CN54" s="191" t="n">
        <f aca="false" t="array" ref="CN54:CN54">IF(CN$4&lt;$D54,0,IF(CN$4&gt;$F$21,0,IF(CN$4=$F$21,$F54-SUM($Z54:CM54),MIN($F54*INDEX($AA$24:$DB$24,CN$4-$D54+1),$F54-SUM($Z54:CM54)))))</f>
        <v>0</v>
      </c>
      <c r="CO54" s="191" t="n">
        <f aca="false" t="array" ref="CO54:CO54">IF(CO$4&lt;$D54,0,IF(CO$4&gt;$F$21,0,IF(CO$4=$F$21,$F54-SUM($Z54:CN54),MIN($F54*INDEX($AA$24:$DB$24,CO$4-$D54+1),$F54-SUM($Z54:CN54)))))</f>
        <v>0</v>
      </c>
      <c r="CP54" s="191" t="n">
        <f aca="false" t="array" ref="CP54:CP54">IF(CP$4&lt;$D54,0,IF(CP$4&gt;$F$21,0,IF(CP$4=$F$21,$F54-SUM($Z54:CO54),MIN($F54*INDEX($AA$24:$DB$24,CP$4-$D54+1),$F54-SUM($Z54:CO54)))))</f>
        <v>0</v>
      </c>
      <c r="CQ54" s="191" t="n">
        <f aca="false" t="array" ref="CQ54:CQ54">IF(CQ$4&lt;$D54,0,IF(CQ$4&gt;$F$21,0,IF(CQ$4=$F$21,$F54-SUM($Z54:CP54),MIN($F54*INDEX($AA$24:$DB$24,CQ$4-$D54+1),$F54-SUM($Z54:CP54)))))</f>
        <v>0</v>
      </c>
      <c r="CR54" s="191" t="n">
        <f aca="false" t="array" ref="CR54:CR54">IF(CR$4&lt;$D54,0,IF(CR$4&gt;$F$21,0,IF(CR$4=$F$21,$F54-SUM($Z54:CQ54),MIN($F54*INDEX($AA$24:$DB$24,CR$4-$D54+1),$F54-SUM($Z54:CQ54)))))</f>
        <v>0</v>
      </c>
      <c r="CS54" s="191" t="n">
        <f aca="false" t="array" ref="CS54:CS54">IF(CS$4&lt;$D54,0,IF(CS$4&gt;$F$21,0,IF(CS$4=$F$21,$F54-SUM($Z54:CR54),MIN($F54*INDEX($AA$24:$DB$24,CS$4-$D54+1),$F54-SUM($Z54:CR54)))))</f>
        <v>0</v>
      </c>
      <c r="CT54" s="191" t="n">
        <f aca="false" t="array" ref="CT54:CT54">IF(CT$4&lt;$D54,0,IF(CT$4&gt;$F$21,0,IF(CT$4=$F$21,$F54-SUM($Z54:CS54),MIN($F54*INDEX($AA$24:$DB$24,CT$4-$D54+1),$F54-SUM($Z54:CS54)))))</f>
        <v>0</v>
      </c>
      <c r="CU54" s="191" t="n">
        <f aca="false" t="array" ref="CU54:CU54">IF(CU$4&lt;$D54,0,IF(CU$4&gt;$F$21,0,IF(CU$4=$F$21,$F54-SUM($Z54:CT54),MIN($F54*INDEX($AA$24:$DB$24,CU$4-$D54+1),$F54-SUM($Z54:CT54)))))</f>
        <v>0</v>
      </c>
      <c r="CV54" s="191" t="n">
        <f aca="false" t="array" ref="CV54:CV54">IF(CV$4&lt;$D54,0,IF(CV$4&gt;$F$21,0,IF(CV$4=$F$21,$F54-SUM($Z54:CU54),MIN($F54*INDEX($AA$24:$DB$24,CV$4-$D54+1),$F54-SUM($Z54:CU54)))))</f>
        <v>0</v>
      </c>
      <c r="CW54" s="191" t="n">
        <f aca="false" t="array" ref="CW54:CW54">IF(CW$4&lt;$D54,0,IF(CW$4&gt;$F$21,0,IF(CW$4=$F$21,$F54-SUM($Z54:CV54),MIN($F54*INDEX($AA$24:$DB$24,CW$4-$D54+1),$F54-SUM($Z54:CV54)))))</f>
        <v>0</v>
      </c>
      <c r="CX54" s="191" t="n">
        <f aca="false" t="array" ref="CX54:CX54">IF(CX$4&lt;$D54,0,IF(CX$4&gt;$F$21,0,IF(CX$4=$F$21,$F54-SUM($Z54:CW54),MIN($F54*INDEX($AA$24:$DB$24,CX$4-$D54+1),$F54-SUM($Z54:CW54)))))</f>
        <v>0</v>
      </c>
      <c r="CY54" s="191" t="n">
        <f aca="false" t="array" ref="CY54:CY54">IF(CY$4&lt;$D54,0,IF(CY$4&gt;$F$21,0,IF(CY$4=$F$21,$F54-SUM($Z54:CX54),MIN($F54*INDEX($AA$24:$DB$24,CY$4-$D54+1),$F54-SUM($Z54:CX54)))))</f>
        <v>0</v>
      </c>
      <c r="CZ54" s="191" t="n">
        <f aca="false" t="array" ref="CZ54:CZ54">IF(CZ$4&lt;$D54,0,IF(CZ$4&gt;$F$21,0,IF(CZ$4=$F$21,$F54-SUM($Z54:CY54),MIN($F54*INDEX($AA$24:$DB$24,CZ$4-$D54+1),$F54-SUM($Z54:CY54)))))</f>
        <v>0</v>
      </c>
      <c r="DA54" s="191" t="n">
        <f aca="false" t="array" ref="DA54:DA54">IF(DA$4&lt;$D54,0,IF(DA$4&gt;$F$21,0,IF(DA$4=$F$21,$F54-SUM($Z54:CZ54),MIN($F54*INDEX($AA$24:$DB$24,DA$4-$D54+1),$F54-SUM($Z54:CZ54)))))</f>
        <v>0</v>
      </c>
      <c r="DB54" s="191" t="n">
        <f aca="false" t="array" ref="DB54:DB54">IF(DB$4&lt;$D54,0,IF(DB$4&gt;$F$21,0,IF(DB$4=$F$21,$F54-SUM($Z54:DA54),MIN($F54*INDEX($AA$24:$DB$24,DB$4-$D54+1),$F54-SUM($Z54:DA54)))))</f>
        <v>0</v>
      </c>
    </row>
    <row r="55" customFormat="false" ht="14.25" hidden="false" customHeight="false" outlineLevel="3" collapsed="false">
      <c r="D55" s="3" t="n">
        <v>30</v>
      </c>
      <c r="E55" s="3" t="str">
        <v>Total Capex Year 30</v>
      </c>
      <c r="F55" s="187" t="n">
        <v>44.8</v>
      </c>
      <c r="G55" s="187" t="n">
        <f aca="false">SUM(AA55:DB55)-F55</f>
        <v>0</v>
      </c>
      <c r="AA55" s="191" t="n">
        <f aca="false" t="array" ref="AA55:AA55">IF(AA$4&lt;$D55,0,IF(AA$4&gt;$F$21,0,IF(AA$4=$F$21,$F55-SUM($Z55:Z55),MIN($F55*INDEX($AA$24:$DB$24,AA$4-$D55+1),$F55-SUM($Z55:Z55)))))</f>
        <v>0</v>
      </c>
      <c r="AB55" s="191" t="n">
        <f aca="false" t="array" ref="AB55:AB55">IF(AB$4&lt;$D55,0,IF(AB$4&gt;$F$21,0,IF(AB$4=$F$21,$F55-SUM($Z55:AA55),MIN($F55*INDEX($AA$24:$DB$24,AB$4-$D55+1),$F55-SUM($Z55:AA55)))))</f>
        <v>0</v>
      </c>
      <c r="AC55" s="191" t="n">
        <f aca="false" t="array" ref="AC55:AC55">IF(AC$4&lt;$D55,0,IF(AC$4&gt;$F$21,0,IF(AC$4=$F$21,$F55-SUM($Z55:AB55),MIN($F55*INDEX($AA$24:$DB$24,AC$4-$D55+1),$F55-SUM($Z55:AB55)))))</f>
        <v>0</v>
      </c>
      <c r="AD55" s="191" t="n">
        <f aca="false" t="array" ref="AD55:AD55">IF(AD$4&lt;$D55,0,IF(AD$4&gt;$F$21,0,IF(AD$4=$F$21,$F55-SUM($Z55:AC55),MIN($F55*INDEX($AA$24:$DB$24,AD$4-$D55+1),$F55-SUM($Z55:AC55)))))</f>
        <v>0</v>
      </c>
      <c r="AE55" s="191" t="n">
        <f aca="false" t="array" ref="AE55:AE55">IF(AE$4&lt;$D55,0,IF(AE$4&gt;$F$21,0,IF(AE$4=$F$21,$F55-SUM($Z55:AD55),MIN($F55*INDEX($AA$24:$DB$24,AE$4-$D55+1),$F55-SUM($Z55:AD55)))))</f>
        <v>0</v>
      </c>
      <c r="AF55" s="191" t="n">
        <f aca="false" t="array" ref="AF55:AF55">IF(AF$4&lt;$D55,0,IF(AF$4&gt;$F$21,0,IF(AF$4=$F$21,$F55-SUM($Z55:AE55),MIN($F55*INDEX($AA$24:$DB$24,AF$4-$D55+1),$F55-SUM($Z55:AE55)))))</f>
        <v>0</v>
      </c>
      <c r="AG55" s="191" t="n">
        <f aca="false" t="array" ref="AG55:AG55">IF(AG$4&lt;$D55,0,IF(AG$4&gt;$F$21,0,IF(AG$4=$F$21,$F55-SUM($Z55:AF55),MIN($F55*INDEX($AA$24:$DB$24,AG$4-$D55+1),$F55-SUM($Z55:AF55)))))</f>
        <v>0</v>
      </c>
      <c r="AH55" s="191" t="n">
        <f aca="false" t="array" ref="AH55:AH55">IF(AH$4&lt;$D55,0,IF(AH$4&gt;$F$21,0,IF(AH$4=$F$21,$F55-SUM($Z55:AG55),MIN($F55*INDEX($AA$24:$DB$24,AH$4-$D55+1),$F55-SUM($Z55:AG55)))))</f>
        <v>0</v>
      </c>
      <c r="AI55" s="191" t="n">
        <f aca="false" t="array" ref="AI55:AI55">IF(AI$4&lt;$D55,0,IF(AI$4&gt;$F$21,0,IF(AI$4=$F$21,$F55-SUM($Z55:AH55),MIN($F55*INDEX($AA$24:$DB$24,AI$4-$D55+1),$F55-SUM($Z55:AH55)))))</f>
        <v>0</v>
      </c>
      <c r="AJ55" s="191" t="n">
        <f aca="false" t="array" ref="AJ55:AJ55">IF(AJ$4&lt;$D55,0,IF(AJ$4&gt;$F$21,0,IF(AJ$4=$F$21,$F55-SUM($Z55:AI55),MIN($F55*INDEX($AA$24:$DB$24,AJ$4-$D55+1),$F55-SUM($Z55:AI55)))))</f>
        <v>0</v>
      </c>
      <c r="AK55" s="191" t="n">
        <f aca="false" t="array" ref="AK55:AK55">IF(AK$4&lt;$D55,0,IF(AK$4&gt;$F$21,0,IF(AK$4=$F$21,$F55-SUM($Z55:AJ55),MIN($F55*INDEX($AA$24:$DB$24,AK$4-$D55+1),$F55-SUM($Z55:AJ55)))))</f>
        <v>0</v>
      </c>
      <c r="AL55" s="191" t="n">
        <f aca="false" t="array" ref="AL55:AL55">IF(AL$4&lt;$D55,0,IF(AL$4&gt;$F$21,0,IF(AL$4=$F$21,$F55-SUM($Z55:AK55),MIN($F55*INDEX($AA$24:$DB$24,AL$4-$D55+1),$F55-SUM($Z55:AK55)))))</f>
        <v>0</v>
      </c>
      <c r="AM55" s="191" t="n">
        <f aca="false" t="array" ref="AM55:AM55">IF(AM$4&lt;$D55,0,IF(AM$4&gt;$F$21,0,IF(AM$4=$F$21,$F55-SUM($Z55:AL55),MIN($F55*INDEX($AA$24:$DB$24,AM$4-$D55+1),$F55-SUM($Z55:AL55)))))</f>
        <v>0</v>
      </c>
      <c r="AN55" s="191" t="n">
        <f aca="false" t="array" ref="AN55:AN55">IF(AN$4&lt;$D55,0,IF(AN$4&gt;$F$21,0,IF(AN$4=$F$21,$F55-SUM($Z55:AM55),MIN($F55*INDEX($AA$24:$DB$24,AN$4-$D55+1),$F55-SUM($Z55:AM55)))))</f>
        <v>0</v>
      </c>
      <c r="AO55" s="191" t="n">
        <f aca="false" t="array" ref="AO55:AO55">IF(AO$4&lt;$D55,0,IF(AO$4&gt;$F$21,0,IF(AO$4=$F$21,$F55-SUM($Z55:AN55),MIN($F55*INDEX($AA$24:$DB$24,AO$4-$D55+1),$F55-SUM($Z55:AN55)))))</f>
        <v>0</v>
      </c>
      <c r="AP55" s="191" t="n">
        <f aca="false" t="array" ref="AP55:AP55">IF(AP$4&lt;$D55,0,IF(AP$4&gt;$F$21,0,IF(AP$4=$F$21,$F55-SUM($Z55:AO55),MIN($F55*INDEX($AA$24:$DB$24,AP$4-$D55+1),$F55-SUM($Z55:AO55)))))</f>
        <v>0</v>
      </c>
      <c r="AQ55" s="191" t="n">
        <f aca="false" t="array" ref="AQ55:AQ55">IF(AQ$4&lt;$D55,0,IF(AQ$4&gt;$F$21,0,IF(AQ$4=$F$21,$F55-SUM($Z55:AP55),MIN($F55*INDEX($AA$24:$DB$24,AQ$4-$D55+1),$F55-SUM($Z55:AP55)))))</f>
        <v>0</v>
      </c>
      <c r="AR55" s="191" t="n">
        <f aca="false" t="array" ref="AR55:AR55">IF(AR$4&lt;$D55,0,IF(AR$4&gt;$F$21,0,IF(AR$4=$F$21,$F55-SUM($Z55:AQ55),MIN($F55*INDEX($AA$24:$DB$24,AR$4-$D55+1),$F55-SUM($Z55:AQ55)))))</f>
        <v>0</v>
      </c>
      <c r="AS55" s="191" t="n">
        <f aca="false" t="array" ref="AS55:AS55">IF(AS$4&lt;$D55,0,IF(AS$4&gt;$F$21,0,IF(AS$4=$F$21,$F55-SUM($Z55:AR55),MIN($F55*INDEX($AA$24:$DB$24,AS$4-$D55+1),$F55-SUM($Z55:AR55)))))</f>
        <v>0</v>
      </c>
      <c r="AT55" s="191" t="n">
        <f aca="false" t="array" ref="AT55:AT55">IF(AT$4&lt;$D55,0,IF(AT$4&gt;$F$21,0,IF(AT$4=$F$21,$F55-SUM($Z55:AS55),MIN($F55*INDEX($AA$24:$DB$24,AT$4-$D55+1),$F55-SUM($Z55:AS55)))))</f>
        <v>0</v>
      </c>
      <c r="AU55" s="191" t="n">
        <f aca="false" t="array" ref="AU55:AU55">IF(AU$4&lt;$D55,0,IF(AU$4&gt;$F$21,0,IF(AU$4=$F$21,$F55-SUM($Z55:AT55),MIN($F55*INDEX($AA$24:$DB$24,AU$4-$D55+1),$F55-SUM($Z55:AT55)))))</f>
        <v>0</v>
      </c>
      <c r="AV55" s="191" t="n">
        <f aca="false" t="array" ref="AV55:AV55">IF(AV$4&lt;$D55,0,IF(AV$4&gt;$F$21,0,IF(AV$4=$F$21,$F55-SUM($Z55:AU55),MIN($F55*INDEX($AA$24:$DB$24,AV$4-$D55+1),$F55-SUM($Z55:AU55)))))</f>
        <v>0</v>
      </c>
      <c r="AW55" s="191" t="n">
        <f aca="false" t="array" ref="AW55:AW55">IF(AW$4&lt;$D55,0,IF(AW$4&gt;$F$21,0,IF(AW$4=$F$21,$F55-SUM($Z55:AV55),MIN($F55*INDEX($AA$24:$DB$24,AW$4-$D55+1),$F55-SUM($Z55:AV55)))))</f>
        <v>0</v>
      </c>
      <c r="AX55" s="191" t="n">
        <f aca="false" t="array" ref="AX55:AX55">IF(AX$4&lt;$D55,0,IF(AX$4&gt;$F$21,0,IF(AX$4=$F$21,$F55-SUM($Z55:AW55),MIN($F55*INDEX($AA$24:$DB$24,AX$4-$D55+1),$F55-SUM($Z55:AW55)))))</f>
        <v>0</v>
      </c>
      <c r="AY55" s="191" t="n">
        <f aca="false" t="array" ref="AY55:AY55">IF(AY$4&lt;$D55,0,IF(AY$4&gt;$F$21,0,IF(AY$4=$F$21,$F55-SUM($Z55:AX55),MIN($F55*INDEX($AA$24:$DB$24,AY$4-$D55+1),$F55-SUM($Z55:AX55)))))</f>
        <v>0</v>
      </c>
      <c r="AZ55" s="191" t="n">
        <f aca="false" t="array" ref="AZ55:AZ55">IF(AZ$4&lt;$D55,0,IF(AZ$4&gt;$F$21,0,IF(AZ$4=$F$21,$F55-SUM($Z55:AY55),MIN($F55*INDEX($AA$24:$DB$24,AZ$4-$D55+1),$F55-SUM($Z55:AY55)))))</f>
        <v>0</v>
      </c>
      <c r="BA55" s="191" t="n">
        <f aca="false" t="array" ref="BA55:BA55">IF(BA$4&lt;$D55,0,IF(BA$4&gt;$F$21,0,IF(BA$4=$F$21,$F55-SUM($Z55:AZ55),MIN($F55*INDEX($AA$24:$DB$24,BA$4-$D55+1),$F55-SUM($Z55:AZ55)))))</f>
        <v>0</v>
      </c>
      <c r="BB55" s="191" t="n">
        <f aca="false" t="array" ref="BB55:BB55">IF(BB$4&lt;$D55,0,IF(BB$4&gt;$F$21,0,IF(BB$4=$F$21,$F55-SUM($Z55:BA55),MIN($F55*INDEX($AA$24:$DB$24,BB$4-$D55+1),$F55-SUM($Z55:BA55)))))</f>
        <v>0</v>
      </c>
      <c r="BC55" s="191" t="n">
        <f aca="false" t="array" ref="BC55:BC55">IF(BC$4&lt;$D55,0,IF(BC$4&gt;$F$21,0,IF(BC$4=$F$21,$F55-SUM($Z55:BB55),MIN($F55*INDEX($AA$24:$DB$24,BC$4-$D55+1),$F55-SUM($Z55:BB55)))))</f>
        <v>0</v>
      </c>
      <c r="BD55" s="191" t="n">
        <f aca="false" t="array" ref="BD55:BD55">IF(BD$4&lt;$D55,0,IF(BD$4&gt;$F$21,0,IF(BD$4=$F$21,$F55-SUM($Z55:BC55),MIN($F55*INDEX($AA$24:$DB$24,BD$4-$D55+1),$F55-SUM($Z55:BC55)))))</f>
        <v>2.24</v>
      </c>
      <c r="BE55" s="191" t="n">
        <f aca="false" t="array" ref="BE55:BE55">IF(BE$4&lt;$D55,0,IF(BE$4&gt;$F$21,0,IF(BE$4=$F$21,$F55-SUM($Z55:BD55),MIN($F55*INDEX($AA$24:$DB$24,BE$4-$D55+1),$F55-SUM($Z55:BD55)))))</f>
        <v>4.256</v>
      </c>
      <c r="BF55" s="191" t="n">
        <f aca="false" t="array" ref="BF55:BF55">IF(BF$4&lt;$D55,0,IF(BF$4&gt;$F$21,0,IF(BF$4=$F$21,$F55-SUM($Z55:BE55),MIN($F55*INDEX($AA$24:$DB$24,BF$4-$D55+1),$F55-SUM($Z55:BE55)))))</f>
        <v>3.8528</v>
      </c>
      <c r="BG55" s="191" t="n">
        <f aca="false" t="array" ref="BG55:BG55">IF(BG$4&lt;$D55,0,IF(BG$4&gt;$F$21,0,IF(BG$4=$F$21,$F55-SUM($Z55:BF55),MIN($F55*INDEX($AA$24:$DB$24,BG$4-$D55+1),$F55-SUM($Z55:BF55)))))</f>
        <v>3.4496</v>
      </c>
      <c r="BH55" s="191" t="n">
        <f aca="false" t="array" ref="BH55:BH55">IF(BH$4&lt;$D55,0,IF(BH$4&gt;$F$21,0,IF(BH$4=$F$21,$F55-SUM($Z55:BG55),MIN($F55*INDEX($AA$24:$DB$24,BH$4-$D55+1),$F55-SUM($Z55:BG55)))))</f>
        <v>3.0912</v>
      </c>
      <c r="BI55" s="191" t="n">
        <f aca="false" t="array" ref="BI55:BI55">IF(BI$4&lt;$D55,0,IF(BI$4&gt;$F$21,0,IF(BI$4=$F$21,$F55-SUM($Z55:BH55),MIN($F55*INDEX($AA$24:$DB$24,BI$4-$D55+1),$F55-SUM($Z55:BH55)))))</f>
        <v>2.7776</v>
      </c>
      <c r="BJ55" s="191" t="n">
        <f aca="false" t="array" ref="BJ55:BJ55">IF(BJ$4&lt;$D55,0,IF(BJ$4&gt;$F$21,0,IF(BJ$4=$F$21,$F55-SUM($Z55:BI55),MIN($F55*INDEX($AA$24:$DB$24,BJ$4-$D55+1),$F55-SUM($Z55:BI55)))))</f>
        <v>2.6432</v>
      </c>
      <c r="BK55" s="191" t="n">
        <f aca="false" t="array" ref="BK55:BK55">IF(BK$4&lt;$D55,0,IF(BK$4&gt;$F$21,0,IF(BK$4=$F$21,$F55-SUM($Z55:BJ55),MIN($F55*INDEX($AA$24:$DB$24,BK$4-$D55+1),$F55-SUM($Z55:BJ55)))))</f>
        <v>2.6432</v>
      </c>
      <c r="BL55" s="191" t="n">
        <f aca="false" t="array" ref="BL55:BL55">IF(BL$4&lt;$D55,0,IF(BL$4&gt;$F$21,0,IF(BL$4=$F$21,$F55-SUM($Z55:BK55),MIN($F55*INDEX($AA$24:$DB$24,BL$4-$D55+1),$F55-SUM($Z55:BK55)))))</f>
        <v>2.6432</v>
      </c>
      <c r="BM55" s="191" t="n">
        <f aca="false" t="array" ref="BM55:BM55">IF(BM$4&lt;$D55,0,IF(BM$4&gt;$F$21,0,IF(BM$4=$F$21,$F55-SUM($Z55:BL55),MIN($F55*INDEX($AA$24:$DB$24,BM$4-$D55+1),$F55-SUM($Z55:BL55)))))</f>
        <v>2.6432</v>
      </c>
      <c r="BN55" s="191" t="n">
        <f aca="false" t="array" ref="BN55:BN55">IF(BN$4&lt;$D55,0,IF(BN$4&gt;$F$21,0,IF(BN$4=$F$21,$F55-SUM($Z55:BM55),MIN($F55*INDEX($AA$24:$DB$24,BN$4-$D55+1),$F55-SUM($Z55:BM55)))))</f>
        <v>2.6432</v>
      </c>
      <c r="BO55" s="191" t="n">
        <f aca="false" t="array" ref="BO55:BO55">IF(BO$4&lt;$D55,0,IF(BO$4&gt;$F$21,0,IF(BO$4=$F$21,$F55-SUM($Z55:BN55),MIN($F55*INDEX($AA$24:$DB$24,BO$4-$D55+1),$F55-SUM($Z55:BN55)))))</f>
        <v>2.6432</v>
      </c>
      <c r="BP55" s="191" t="n">
        <f aca="false" t="array" ref="BP55:BP55">IF(BP$4&lt;$D55,0,IF(BP$4&gt;$F$21,0,IF(BP$4=$F$21,$F55-SUM($Z55:BO55),MIN($F55*INDEX($AA$24:$DB$24,BP$4-$D55+1),$F55-SUM($Z55:BO55)))))</f>
        <v>2.6432</v>
      </c>
      <c r="BQ55" s="191" t="n">
        <f aca="false" t="array" ref="BQ55:BQ55">IF(BQ$4&lt;$D55,0,IF(BQ$4&gt;$F$21,0,IF(BQ$4=$F$21,$F55-SUM($Z55:BP55),MIN($F55*INDEX($AA$24:$DB$24,BQ$4-$D55+1),$F55-SUM($Z55:BP55)))))</f>
        <v>2.6432</v>
      </c>
      <c r="BR55" s="191" t="n">
        <f aca="false" t="array" ref="BR55:BR55">IF(BR$4&lt;$D55,0,IF(BR$4&gt;$F$21,0,IF(BR$4=$F$21,$F55-SUM($Z55:BQ55),MIN($F55*INDEX($AA$24:$DB$24,BR$4-$D55+1),$F55-SUM($Z55:BQ55)))))</f>
        <v>2.6432</v>
      </c>
      <c r="BS55" s="191" t="n">
        <f aca="false" t="array" ref="BS55:BS55">IF(BS$4&lt;$D55,0,IF(BS$4&gt;$F$21,0,IF(BS$4=$F$21,$F55-SUM($Z55:BR55),MIN($F55*INDEX($AA$24:$DB$24,BS$4-$D55+1),$F55-SUM($Z55:BR55)))))</f>
        <v>1.344</v>
      </c>
      <c r="BT55" s="191" t="n">
        <f aca="false" t="array" ref="BT55:BT55">IF(BT$4&lt;$D55,0,IF(BT$4&gt;$F$21,0,IF(BT$4=$F$21,$F55-SUM($Z55:BS55),MIN($F55*INDEX($AA$24:$DB$24,BT$4-$D55+1),$F55-SUM($Z55:BS55)))))</f>
        <v>0</v>
      </c>
      <c r="BU55" s="191" t="n">
        <f aca="false" t="array" ref="BU55:BU55">IF(BU$4&lt;$D55,0,IF(BU$4&gt;$F$21,0,IF(BU$4=$F$21,$F55-SUM($Z55:BT55),MIN($F55*INDEX($AA$24:$DB$24,BU$4-$D55+1),$F55-SUM($Z55:BT55)))))</f>
        <v>0</v>
      </c>
      <c r="BV55" s="191" t="n">
        <f aca="false" t="array" ref="BV55:BV55">IF(BV$4&lt;$D55,0,IF(BV$4&gt;$F$21,0,IF(BV$4=$F$21,$F55-SUM($Z55:BU55),MIN($F55*INDEX($AA$24:$DB$24,BV$4-$D55+1),$F55-SUM($Z55:BU55)))))</f>
        <v>0</v>
      </c>
      <c r="BW55" s="191" t="n">
        <f aca="false" t="array" ref="BW55:BW55">IF(BW$4&lt;$D55,0,IF(BW$4&gt;$F$21,0,IF(BW$4=$F$21,$F55-SUM($Z55:BV55),MIN($F55*INDEX($AA$24:$DB$24,BW$4-$D55+1),$F55-SUM($Z55:BV55)))))</f>
        <v>0</v>
      </c>
      <c r="BX55" s="191" t="n">
        <f aca="false" t="array" ref="BX55:BX55">IF(BX$4&lt;$D55,0,IF(BX$4&gt;$F$21,0,IF(BX$4=$F$21,$F55-SUM($Z55:BW55),MIN($F55*INDEX($AA$24:$DB$24,BX$4-$D55+1),$F55-SUM($Z55:BW55)))))</f>
        <v>0</v>
      </c>
      <c r="BY55" s="191" t="n">
        <f aca="false" t="array" ref="BY55:BY55">IF(BY$4&lt;$D55,0,IF(BY$4&gt;$F$21,0,IF(BY$4=$F$21,$F55-SUM($Z55:BX55),MIN($F55*INDEX($AA$24:$DB$24,BY$4-$D55+1),$F55-SUM($Z55:BX55)))))</f>
        <v>0</v>
      </c>
      <c r="BZ55" s="191" t="n">
        <f aca="false" t="array" ref="BZ55:BZ55">IF(BZ$4&lt;$D55,0,IF(BZ$4&gt;$F$21,0,IF(BZ$4=$F$21,$F55-SUM($Z55:BY55),MIN($F55*INDEX($AA$24:$DB$24,BZ$4-$D55+1),$F55-SUM($Z55:BY55)))))</f>
        <v>0</v>
      </c>
      <c r="CA55" s="191" t="n">
        <f aca="false" t="array" ref="CA55:CA55">IF(CA$4&lt;$D55,0,IF(CA$4&gt;$F$21,0,IF(CA$4=$F$21,$F55-SUM($Z55:BZ55),MIN($F55*INDEX($AA$24:$DB$24,CA$4-$D55+1),$F55-SUM($Z55:BZ55)))))</f>
        <v>0</v>
      </c>
      <c r="CB55" s="191" t="n">
        <f aca="false" t="array" ref="CB55:CB55">IF(CB$4&lt;$D55,0,IF(CB$4&gt;$F$21,0,IF(CB$4=$F$21,$F55-SUM($Z55:CA55),MIN($F55*INDEX($AA$24:$DB$24,CB$4-$D55+1),$F55-SUM($Z55:CA55)))))</f>
        <v>0</v>
      </c>
      <c r="CC55" s="191" t="n">
        <f aca="false" t="array" ref="CC55:CC55">IF(CC$4&lt;$D55,0,IF(CC$4&gt;$F$21,0,IF(CC$4=$F$21,$F55-SUM($Z55:CB55),MIN($F55*INDEX($AA$24:$DB$24,CC$4-$D55+1),$F55-SUM($Z55:CB55)))))</f>
        <v>0</v>
      </c>
      <c r="CD55" s="191" t="n">
        <f aca="false" t="array" ref="CD55:CD55">IF(CD$4&lt;$D55,0,IF(CD$4&gt;$F$21,0,IF(CD$4=$F$21,$F55-SUM($Z55:CC55),MIN($F55*INDEX($AA$24:$DB$24,CD$4-$D55+1),$F55-SUM($Z55:CC55)))))</f>
        <v>0</v>
      </c>
      <c r="CE55" s="191" t="n">
        <f aca="false" t="array" ref="CE55:CE55">IF(CE$4&lt;$D55,0,IF(CE$4&gt;$F$21,0,IF(CE$4=$F$21,$F55-SUM($Z55:CD55),MIN($F55*INDEX($AA$24:$DB$24,CE$4-$D55+1),$F55-SUM($Z55:CD55)))))</f>
        <v>0</v>
      </c>
      <c r="CF55" s="191" t="n">
        <f aca="false" t="array" ref="CF55:CF55">IF(CF$4&lt;$D55,0,IF(CF$4&gt;$F$21,0,IF(CF$4=$F$21,$F55-SUM($Z55:CE55),MIN($F55*INDEX($AA$24:$DB$24,CF$4-$D55+1),$F55-SUM($Z55:CE55)))))</f>
        <v>0</v>
      </c>
      <c r="CG55" s="191" t="n">
        <f aca="false" t="array" ref="CG55:CG55">IF(CG$4&lt;$D55,0,IF(CG$4&gt;$F$21,0,IF(CG$4=$F$21,$F55-SUM($Z55:CF55),MIN($F55*INDEX($AA$24:$DB$24,CG$4-$D55+1),$F55-SUM($Z55:CF55)))))</f>
        <v>0</v>
      </c>
      <c r="CH55" s="191" t="n">
        <f aca="false" t="array" ref="CH55:CH55">IF(CH$4&lt;$D55,0,IF(CH$4&gt;$F$21,0,IF(CH$4=$F$21,$F55-SUM($Z55:CG55),MIN($F55*INDEX($AA$24:$DB$24,CH$4-$D55+1),$F55-SUM($Z55:CG55)))))</f>
        <v>0</v>
      </c>
      <c r="CI55" s="191" t="n">
        <f aca="false" t="array" ref="CI55:CI55">IF(CI$4&lt;$D55,0,IF(CI$4&gt;$F$21,0,IF(CI$4=$F$21,$F55-SUM($Z55:CH55),MIN($F55*INDEX($AA$24:$DB$24,CI$4-$D55+1),$F55-SUM($Z55:CH55)))))</f>
        <v>0</v>
      </c>
      <c r="CJ55" s="191" t="n">
        <f aca="false" t="array" ref="CJ55:CJ55">IF(CJ$4&lt;$D55,0,IF(CJ$4&gt;$F$21,0,IF(CJ$4=$F$21,$F55-SUM($Z55:CI55),MIN($F55*INDEX($AA$24:$DB$24,CJ$4-$D55+1),$F55-SUM($Z55:CI55)))))</f>
        <v>0</v>
      </c>
      <c r="CK55" s="191" t="n">
        <f aca="false" t="array" ref="CK55:CK55">IF(CK$4&lt;$D55,0,IF(CK$4&gt;$F$21,0,IF(CK$4=$F$21,$F55-SUM($Z55:CJ55),MIN($F55*INDEX($AA$24:$DB$24,CK$4-$D55+1),$F55-SUM($Z55:CJ55)))))</f>
        <v>0</v>
      </c>
      <c r="CL55" s="191" t="n">
        <f aca="false" t="array" ref="CL55:CL55">IF(CL$4&lt;$D55,0,IF(CL$4&gt;$F$21,0,IF(CL$4=$F$21,$F55-SUM($Z55:CK55),MIN($F55*INDEX($AA$24:$DB$24,CL$4-$D55+1),$F55-SUM($Z55:CK55)))))</f>
        <v>0</v>
      </c>
      <c r="CM55" s="191" t="n">
        <f aca="false" t="array" ref="CM55:CM55">IF(CM$4&lt;$D55,0,IF(CM$4&gt;$F$21,0,IF(CM$4=$F$21,$F55-SUM($Z55:CL55),MIN($F55*INDEX($AA$24:$DB$24,CM$4-$D55+1),$F55-SUM($Z55:CL55)))))</f>
        <v>0</v>
      </c>
      <c r="CN55" s="191" t="n">
        <f aca="false" t="array" ref="CN55:CN55">IF(CN$4&lt;$D55,0,IF(CN$4&gt;$F$21,0,IF(CN$4=$F$21,$F55-SUM($Z55:CM55),MIN($F55*INDEX($AA$24:$DB$24,CN$4-$D55+1),$F55-SUM($Z55:CM55)))))</f>
        <v>0</v>
      </c>
      <c r="CO55" s="191" t="n">
        <f aca="false" t="array" ref="CO55:CO55">IF(CO$4&lt;$D55,0,IF(CO$4&gt;$F$21,0,IF(CO$4=$F$21,$F55-SUM($Z55:CN55),MIN($F55*INDEX($AA$24:$DB$24,CO$4-$D55+1),$F55-SUM($Z55:CN55)))))</f>
        <v>0</v>
      </c>
      <c r="CP55" s="191" t="n">
        <f aca="false" t="array" ref="CP55:CP55">IF(CP$4&lt;$D55,0,IF(CP$4&gt;$F$21,0,IF(CP$4=$F$21,$F55-SUM($Z55:CO55),MIN($F55*INDEX($AA$24:$DB$24,CP$4-$D55+1),$F55-SUM($Z55:CO55)))))</f>
        <v>0</v>
      </c>
      <c r="CQ55" s="191" t="n">
        <f aca="false" t="array" ref="CQ55:CQ55">IF(CQ$4&lt;$D55,0,IF(CQ$4&gt;$F$21,0,IF(CQ$4=$F$21,$F55-SUM($Z55:CP55),MIN($F55*INDEX($AA$24:$DB$24,CQ$4-$D55+1),$F55-SUM($Z55:CP55)))))</f>
        <v>0</v>
      </c>
      <c r="CR55" s="191" t="n">
        <f aca="false" t="array" ref="CR55:CR55">IF(CR$4&lt;$D55,0,IF(CR$4&gt;$F$21,0,IF(CR$4=$F$21,$F55-SUM($Z55:CQ55),MIN($F55*INDEX($AA$24:$DB$24,CR$4-$D55+1),$F55-SUM($Z55:CQ55)))))</f>
        <v>0</v>
      </c>
      <c r="CS55" s="191" t="n">
        <f aca="false" t="array" ref="CS55:CS55">IF(CS$4&lt;$D55,0,IF(CS$4&gt;$F$21,0,IF(CS$4=$F$21,$F55-SUM($Z55:CR55),MIN($F55*INDEX($AA$24:$DB$24,CS$4-$D55+1),$F55-SUM($Z55:CR55)))))</f>
        <v>0</v>
      </c>
      <c r="CT55" s="191" t="n">
        <f aca="false" t="array" ref="CT55:CT55">IF(CT$4&lt;$D55,0,IF(CT$4&gt;$F$21,0,IF(CT$4=$F$21,$F55-SUM($Z55:CS55),MIN($F55*INDEX($AA$24:$DB$24,CT$4-$D55+1),$F55-SUM($Z55:CS55)))))</f>
        <v>0</v>
      </c>
      <c r="CU55" s="191" t="n">
        <f aca="false" t="array" ref="CU55:CU55">IF(CU$4&lt;$D55,0,IF(CU$4&gt;$F$21,0,IF(CU$4=$F$21,$F55-SUM($Z55:CT55),MIN($F55*INDEX($AA$24:$DB$24,CU$4-$D55+1),$F55-SUM($Z55:CT55)))))</f>
        <v>0</v>
      </c>
      <c r="CV55" s="191" t="n">
        <f aca="false" t="array" ref="CV55:CV55">IF(CV$4&lt;$D55,0,IF(CV$4&gt;$F$21,0,IF(CV$4=$F$21,$F55-SUM($Z55:CU55),MIN($F55*INDEX($AA$24:$DB$24,CV$4-$D55+1),$F55-SUM($Z55:CU55)))))</f>
        <v>0</v>
      </c>
      <c r="CW55" s="191" t="n">
        <f aca="false" t="array" ref="CW55:CW55">IF(CW$4&lt;$D55,0,IF(CW$4&gt;$F$21,0,IF(CW$4=$F$21,$F55-SUM($Z55:CV55),MIN($F55*INDEX($AA$24:$DB$24,CW$4-$D55+1),$F55-SUM($Z55:CV55)))))</f>
        <v>0</v>
      </c>
      <c r="CX55" s="191" t="n">
        <f aca="false" t="array" ref="CX55:CX55">IF(CX$4&lt;$D55,0,IF(CX$4&gt;$F$21,0,IF(CX$4=$F$21,$F55-SUM($Z55:CW55),MIN($F55*INDEX($AA$24:$DB$24,CX$4-$D55+1),$F55-SUM($Z55:CW55)))))</f>
        <v>0</v>
      </c>
      <c r="CY55" s="191" t="n">
        <f aca="false" t="array" ref="CY55:CY55">IF(CY$4&lt;$D55,0,IF(CY$4&gt;$F$21,0,IF(CY$4=$F$21,$F55-SUM($Z55:CX55),MIN($F55*INDEX($AA$24:$DB$24,CY$4-$D55+1),$F55-SUM($Z55:CX55)))))</f>
        <v>0</v>
      </c>
      <c r="CZ55" s="191" t="n">
        <f aca="false" t="array" ref="CZ55:CZ55">IF(CZ$4&lt;$D55,0,IF(CZ$4&gt;$F$21,0,IF(CZ$4=$F$21,$F55-SUM($Z55:CY55),MIN($F55*INDEX($AA$24:$DB$24,CZ$4-$D55+1),$F55-SUM($Z55:CY55)))))</f>
        <v>0</v>
      </c>
      <c r="DA55" s="191" t="n">
        <f aca="false" t="array" ref="DA55:DA55">IF(DA$4&lt;$D55,0,IF(DA$4&gt;$F$21,0,IF(DA$4=$F$21,$F55-SUM($Z55:CZ55),MIN($F55*INDEX($AA$24:$DB$24,DA$4-$D55+1),$F55-SUM($Z55:CZ55)))))</f>
        <v>0</v>
      </c>
      <c r="DB55" s="191" t="n">
        <f aca="false" t="array" ref="DB55:DB55">IF(DB$4&lt;$D55,0,IF(DB$4&gt;$F$21,0,IF(DB$4=$F$21,$F55-SUM($Z55:DA55),MIN($F55*INDEX($AA$24:$DB$24,DB$4-$D55+1),$F55-SUM($Z55:DA55)))))</f>
        <v>0</v>
      </c>
    </row>
    <row r="56" customFormat="false" ht="14.25" hidden="false" customHeight="false" outlineLevel="3" collapsed="false">
      <c r="D56" s="3" t="n">
        <v>31</v>
      </c>
      <c r="E56" s="3" t="str">
        <v>Total Capex Year 31</v>
      </c>
      <c r="F56" s="187" t="n">
        <v>41</v>
      </c>
      <c r="G56" s="187" t="n">
        <f aca="false">SUM(AA56:DB56)-F56</f>
        <v>0</v>
      </c>
      <c r="AA56" s="191" t="n">
        <f aca="false" t="array" ref="AA56:AA56">IF(AA$4&lt;$D56,0,IF(AA$4&gt;$F$21,0,IF(AA$4=$F$21,$F56-SUM($Z56:Z56),MIN($F56*INDEX($AA$24:$DB$24,AA$4-$D56+1),$F56-SUM($Z56:Z56)))))</f>
        <v>0</v>
      </c>
      <c r="AB56" s="191" t="n">
        <f aca="false" t="array" ref="AB56:AB56">IF(AB$4&lt;$D56,0,IF(AB$4&gt;$F$21,0,IF(AB$4=$F$21,$F56-SUM($Z56:AA56),MIN($F56*INDEX($AA$24:$DB$24,AB$4-$D56+1),$F56-SUM($Z56:AA56)))))</f>
        <v>0</v>
      </c>
      <c r="AC56" s="191" t="n">
        <f aca="false" t="array" ref="AC56:AC56">IF(AC$4&lt;$D56,0,IF(AC$4&gt;$F$21,0,IF(AC$4=$F$21,$F56-SUM($Z56:AB56),MIN($F56*INDEX($AA$24:$DB$24,AC$4-$D56+1),$F56-SUM($Z56:AB56)))))</f>
        <v>0</v>
      </c>
      <c r="AD56" s="191" t="n">
        <f aca="false" t="array" ref="AD56:AD56">IF(AD$4&lt;$D56,0,IF(AD$4&gt;$F$21,0,IF(AD$4=$F$21,$F56-SUM($Z56:AC56),MIN($F56*INDEX($AA$24:$DB$24,AD$4-$D56+1),$F56-SUM($Z56:AC56)))))</f>
        <v>0</v>
      </c>
      <c r="AE56" s="191" t="n">
        <f aca="false" t="array" ref="AE56:AE56">IF(AE$4&lt;$D56,0,IF(AE$4&gt;$F$21,0,IF(AE$4=$F$21,$F56-SUM($Z56:AD56),MIN($F56*INDEX($AA$24:$DB$24,AE$4-$D56+1),$F56-SUM($Z56:AD56)))))</f>
        <v>0</v>
      </c>
      <c r="AF56" s="191" t="n">
        <f aca="false" t="array" ref="AF56:AF56">IF(AF$4&lt;$D56,0,IF(AF$4&gt;$F$21,0,IF(AF$4=$F$21,$F56-SUM($Z56:AE56),MIN($F56*INDEX($AA$24:$DB$24,AF$4-$D56+1),$F56-SUM($Z56:AE56)))))</f>
        <v>0</v>
      </c>
      <c r="AG56" s="191" t="n">
        <f aca="false" t="array" ref="AG56:AG56">IF(AG$4&lt;$D56,0,IF(AG$4&gt;$F$21,0,IF(AG$4=$F$21,$F56-SUM($Z56:AF56),MIN($F56*INDEX($AA$24:$DB$24,AG$4-$D56+1),$F56-SUM($Z56:AF56)))))</f>
        <v>0</v>
      </c>
      <c r="AH56" s="191" t="n">
        <f aca="false" t="array" ref="AH56:AH56">IF(AH$4&lt;$D56,0,IF(AH$4&gt;$F$21,0,IF(AH$4=$F$21,$F56-SUM($Z56:AG56),MIN($F56*INDEX($AA$24:$DB$24,AH$4-$D56+1),$F56-SUM($Z56:AG56)))))</f>
        <v>0</v>
      </c>
      <c r="AI56" s="191" t="n">
        <f aca="false" t="array" ref="AI56:AI56">IF(AI$4&lt;$D56,0,IF(AI$4&gt;$F$21,0,IF(AI$4=$F$21,$F56-SUM($Z56:AH56),MIN($F56*INDEX($AA$24:$DB$24,AI$4-$D56+1),$F56-SUM($Z56:AH56)))))</f>
        <v>0</v>
      </c>
      <c r="AJ56" s="191" t="n">
        <f aca="false" t="array" ref="AJ56:AJ56">IF(AJ$4&lt;$D56,0,IF(AJ$4&gt;$F$21,0,IF(AJ$4=$F$21,$F56-SUM($Z56:AI56),MIN($F56*INDEX($AA$24:$DB$24,AJ$4-$D56+1),$F56-SUM($Z56:AI56)))))</f>
        <v>0</v>
      </c>
      <c r="AK56" s="191" t="n">
        <f aca="false" t="array" ref="AK56:AK56">IF(AK$4&lt;$D56,0,IF(AK$4&gt;$F$21,0,IF(AK$4=$F$21,$F56-SUM($Z56:AJ56),MIN($F56*INDEX($AA$24:$DB$24,AK$4-$D56+1),$F56-SUM($Z56:AJ56)))))</f>
        <v>0</v>
      </c>
      <c r="AL56" s="191" t="n">
        <f aca="false" t="array" ref="AL56:AL56">IF(AL$4&lt;$D56,0,IF(AL$4&gt;$F$21,0,IF(AL$4=$F$21,$F56-SUM($Z56:AK56),MIN($F56*INDEX($AA$24:$DB$24,AL$4-$D56+1),$F56-SUM($Z56:AK56)))))</f>
        <v>0</v>
      </c>
      <c r="AM56" s="191" t="n">
        <f aca="false" t="array" ref="AM56:AM56">IF(AM$4&lt;$D56,0,IF(AM$4&gt;$F$21,0,IF(AM$4=$F$21,$F56-SUM($Z56:AL56),MIN($F56*INDEX($AA$24:$DB$24,AM$4-$D56+1),$F56-SUM($Z56:AL56)))))</f>
        <v>0</v>
      </c>
      <c r="AN56" s="191" t="n">
        <f aca="false" t="array" ref="AN56:AN56">IF(AN$4&lt;$D56,0,IF(AN$4&gt;$F$21,0,IF(AN$4=$F$21,$F56-SUM($Z56:AM56),MIN($F56*INDEX($AA$24:$DB$24,AN$4-$D56+1),$F56-SUM($Z56:AM56)))))</f>
        <v>0</v>
      </c>
      <c r="AO56" s="191" t="n">
        <f aca="false" t="array" ref="AO56:AO56">IF(AO$4&lt;$D56,0,IF(AO$4&gt;$F$21,0,IF(AO$4=$F$21,$F56-SUM($Z56:AN56),MIN($F56*INDEX($AA$24:$DB$24,AO$4-$D56+1),$F56-SUM($Z56:AN56)))))</f>
        <v>0</v>
      </c>
      <c r="AP56" s="191" t="n">
        <f aca="false" t="array" ref="AP56:AP56">IF(AP$4&lt;$D56,0,IF(AP$4&gt;$F$21,0,IF(AP$4=$F$21,$F56-SUM($Z56:AO56),MIN($F56*INDEX($AA$24:$DB$24,AP$4-$D56+1),$F56-SUM($Z56:AO56)))))</f>
        <v>0</v>
      </c>
      <c r="AQ56" s="191" t="n">
        <f aca="false" t="array" ref="AQ56:AQ56">IF(AQ$4&lt;$D56,0,IF(AQ$4&gt;$F$21,0,IF(AQ$4=$F$21,$F56-SUM($Z56:AP56),MIN($F56*INDEX($AA$24:$DB$24,AQ$4-$D56+1),$F56-SUM($Z56:AP56)))))</f>
        <v>0</v>
      </c>
      <c r="AR56" s="191" t="n">
        <f aca="false" t="array" ref="AR56:AR56">IF(AR$4&lt;$D56,0,IF(AR$4&gt;$F$21,0,IF(AR$4=$F$21,$F56-SUM($Z56:AQ56),MIN($F56*INDEX($AA$24:$DB$24,AR$4-$D56+1),$F56-SUM($Z56:AQ56)))))</f>
        <v>0</v>
      </c>
      <c r="AS56" s="191" t="n">
        <f aca="false" t="array" ref="AS56:AS56">IF(AS$4&lt;$D56,0,IF(AS$4&gt;$F$21,0,IF(AS$4=$F$21,$F56-SUM($Z56:AR56),MIN($F56*INDEX($AA$24:$DB$24,AS$4-$D56+1),$F56-SUM($Z56:AR56)))))</f>
        <v>0</v>
      </c>
      <c r="AT56" s="191" t="n">
        <f aca="false" t="array" ref="AT56:AT56">IF(AT$4&lt;$D56,0,IF(AT$4&gt;$F$21,0,IF(AT$4=$F$21,$F56-SUM($Z56:AS56),MIN($F56*INDEX($AA$24:$DB$24,AT$4-$D56+1),$F56-SUM($Z56:AS56)))))</f>
        <v>0</v>
      </c>
      <c r="AU56" s="191" t="n">
        <f aca="false" t="array" ref="AU56:AU56">IF(AU$4&lt;$D56,0,IF(AU$4&gt;$F$21,0,IF(AU$4=$F$21,$F56-SUM($Z56:AT56),MIN($F56*INDEX($AA$24:$DB$24,AU$4-$D56+1),$F56-SUM($Z56:AT56)))))</f>
        <v>0</v>
      </c>
      <c r="AV56" s="191" t="n">
        <f aca="false" t="array" ref="AV56:AV56">IF(AV$4&lt;$D56,0,IF(AV$4&gt;$F$21,0,IF(AV$4=$F$21,$F56-SUM($Z56:AU56),MIN($F56*INDEX($AA$24:$DB$24,AV$4-$D56+1),$F56-SUM($Z56:AU56)))))</f>
        <v>0</v>
      </c>
      <c r="AW56" s="191" t="n">
        <f aca="false" t="array" ref="AW56:AW56">IF(AW$4&lt;$D56,0,IF(AW$4&gt;$F$21,0,IF(AW$4=$F$21,$F56-SUM($Z56:AV56),MIN($F56*INDEX($AA$24:$DB$24,AW$4-$D56+1),$F56-SUM($Z56:AV56)))))</f>
        <v>0</v>
      </c>
      <c r="AX56" s="191" t="n">
        <f aca="false" t="array" ref="AX56:AX56">IF(AX$4&lt;$D56,0,IF(AX$4&gt;$F$21,0,IF(AX$4=$F$21,$F56-SUM($Z56:AW56),MIN($F56*INDEX($AA$24:$DB$24,AX$4-$D56+1),$F56-SUM($Z56:AW56)))))</f>
        <v>0</v>
      </c>
      <c r="AY56" s="191" t="n">
        <f aca="false" t="array" ref="AY56:AY56">IF(AY$4&lt;$D56,0,IF(AY$4&gt;$F$21,0,IF(AY$4=$F$21,$F56-SUM($Z56:AX56),MIN($F56*INDEX($AA$24:$DB$24,AY$4-$D56+1),$F56-SUM($Z56:AX56)))))</f>
        <v>0</v>
      </c>
      <c r="AZ56" s="191" t="n">
        <f aca="false" t="array" ref="AZ56:AZ56">IF(AZ$4&lt;$D56,0,IF(AZ$4&gt;$F$21,0,IF(AZ$4=$F$21,$F56-SUM($Z56:AY56),MIN($F56*INDEX($AA$24:$DB$24,AZ$4-$D56+1),$F56-SUM($Z56:AY56)))))</f>
        <v>0</v>
      </c>
      <c r="BA56" s="191" t="n">
        <f aca="false" t="array" ref="BA56:BA56">IF(BA$4&lt;$D56,0,IF(BA$4&gt;$F$21,0,IF(BA$4=$F$21,$F56-SUM($Z56:AZ56),MIN($F56*INDEX($AA$24:$DB$24,BA$4-$D56+1),$F56-SUM($Z56:AZ56)))))</f>
        <v>0</v>
      </c>
      <c r="BB56" s="191" t="n">
        <f aca="false" t="array" ref="BB56:BB56">IF(BB$4&lt;$D56,0,IF(BB$4&gt;$F$21,0,IF(BB$4=$F$21,$F56-SUM($Z56:BA56),MIN($F56*INDEX($AA$24:$DB$24,BB$4-$D56+1),$F56-SUM($Z56:BA56)))))</f>
        <v>0</v>
      </c>
      <c r="BC56" s="191" t="n">
        <f aca="false" t="array" ref="BC56:BC56">IF(BC$4&lt;$D56,0,IF(BC$4&gt;$F$21,0,IF(BC$4=$F$21,$F56-SUM($Z56:BB56),MIN($F56*INDEX($AA$24:$DB$24,BC$4-$D56+1),$F56-SUM($Z56:BB56)))))</f>
        <v>0</v>
      </c>
      <c r="BD56" s="191" t="n">
        <f aca="false" t="array" ref="BD56:BD56">IF(BD$4&lt;$D56,0,IF(BD$4&gt;$F$21,0,IF(BD$4=$F$21,$F56-SUM($Z56:BC56),MIN($F56*INDEX($AA$24:$DB$24,BD$4-$D56+1),$F56-SUM($Z56:BC56)))))</f>
        <v>0</v>
      </c>
      <c r="BE56" s="191" t="n">
        <f aca="false" t="array" ref="BE56:BE56">IF(BE$4&lt;$D56,0,IF(BE$4&gt;$F$21,0,IF(BE$4=$F$21,$F56-SUM($Z56:BD56),MIN($F56*INDEX($AA$24:$DB$24,BE$4-$D56+1),$F56-SUM($Z56:BD56)))))</f>
        <v>2.05</v>
      </c>
      <c r="BF56" s="191" t="n">
        <f aca="false" t="array" ref="BF56:BF56">IF(BF$4&lt;$D56,0,IF(BF$4&gt;$F$21,0,IF(BF$4=$F$21,$F56-SUM($Z56:BE56),MIN($F56*INDEX($AA$24:$DB$24,BF$4-$D56+1),$F56-SUM($Z56:BE56)))))</f>
        <v>3.895</v>
      </c>
      <c r="BG56" s="191" t="n">
        <f aca="false" t="array" ref="BG56:BG56">IF(BG$4&lt;$D56,0,IF(BG$4&gt;$F$21,0,IF(BG$4=$F$21,$F56-SUM($Z56:BF56),MIN($F56*INDEX($AA$24:$DB$24,BG$4-$D56+1),$F56-SUM($Z56:BF56)))))</f>
        <v>3.526</v>
      </c>
      <c r="BH56" s="191" t="n">
        <f aca="false" t="array" ref="BH56:BH56">IF(BH$4&lt;$D56,0,IF(BH$4&gt;$F$21,0,IF(BH$4=$F$21,$F56-SUM($Z56:BG56),MIN($F56*INDEX($AA$24:$DB$24,BH$4-$D56+1),$F56-SUM($Z56:BG56)))))</f>
        <v>3.157</v>
      </c>
      <c r="BI56" s="191" t="n">
        <f aca="false" t="array" ref="BI56:BI56">IF(BI$4&lt;$D56,0,IF(BI$4&gt;$F$21,0,IF(BI$4=$F$21,$F56-SUM($Z56:BH56),MIN($F56*INDEX($AA$24:$DB$24,BI$4-$D56+1),$F56-SUM($Z56:BH56)))))</f>
        <v>2.829</v>
      </c>
      <c r="BJ56" s="191" t="n">
        <f aca="false" t="array" ref="BJ56:BJ56">IF(BJ$4&lt;$D56,0,IF(BJ$4&gt;$F$21,0,IF(BJ$4=$F$21,$F56-SUM($Z56:BI56),MIN($F56*INDEX($AA$24:$DB$24,BJ$4-$D56+1),$F56-SUM($Z56:BI56)))))</f>
        <v>2.542</v>
      </c>
      <c r="BK56" s="191" t="n">
        <f aca="false" t="array" ref="BK56:BK56">IF(BK$4&lt;$D56,0,IF(BK$4&gt;$F$21,0,IF(BK$4=$F$21,$F56-SUM($Z56:BJ56),MIN($F56*INDEX($AA$24:$DB$24,BK$4-$D56+1),$F56-SUM($Z56:BJ56)))))</f>
        <v>2.419</v>
      </c>
      <c r="BL56" s="191" t="n">
        <f aca="false" t="array" ref="BL56:BL56">IF(BL$4&lt;$D56,0,IF(BL$4&gt;$F$21,0,IF(BL$4=$F$21,$F56-SUM($Z56:BK56),MIN($F56*INDEX($AA$24:$DB$24,BL$4-$D56+1),$F56-SUM($Z56:BK56)))))</f>
        <v>2.419</v>
      </c>
      <c r="BM56" s="191" t="n">
        <f aca="false" t="array" ref="BM56:BM56">IF(BM$4&lt;$D56,0,IF(BM$4&gt;$F$21,0,IF(BM$4=$F$21,$F56-SUM($Z56:BL56),MIN($F56*INDEX($AA$24:$DB$24,BM$4-$D56+1),$F56-SUM($Z56:BL56)))))</f>
        <v>2.419</v>
      </c>
      <c r="BN56" s="191" t="n">
        <f aca="false" t="array" ref="BN56:BN56">IF(BN$4&lt;$D56,0,IF(BN$4&gt;$F$21,0,IF(BN$4=$F$21,$F56-SUM($Z56:BM56),MIN($F56*INDEX($AA$24:$DB$24,BN$4-$D56+1),$F56-SUM($Z56:BM56)))))</f>
        <v>2.419</v>
      </c>
      <c r="BO56" s="191" t="n">
        <f aca="false" t="array" ref="BO56:BO56">IF(BO$4&lt;$D56,0,IF(BO$4&gt;$F$21,0,IF(BO$4=$F$21,$F56-SUM($Z56:BN56),MIN($F56*INDEX($AA$24:$DB$24,BO$4-$D56+1),$F56-SUM($Z56:BN56)))))</f>
        <v>2.419</v>
      </c>
      <c r="BP56" s="191" t="n">
        <f aca="false" t="array" ref="BP56:BP56">IF(BP$4&lt;$D56,0,IF(BP$4&gt;$F$21,0,IF(BP$4=$F$21,$F56-SUM($Z56:BO56),MIN($F56*INDEX($AA$24:$DB$24,BP$4-$D56+1),$F56-SUM($Z56:BO56)))))</f>
        <v>2.419</v>
      </c>
      <c r="BQ56" s="191" t="n">
        <f aca="false" t="array" ref="BQ56:BQ56">IF(BQ$4&lt;$D56,0,IF(BQ$4&gt;$F$21,0,IF(BQ$4=$F$21,$F56-SUM($Z56:BP56),MIN($F56*INDEX($AA$24:$DB$24,BQ$4-$D56+1),$F56-SUM($Z56:BP56)))))</f>
        <v>2.419</v>
      </c>
      <c r="BR56" s="191" t="n">
        <f aca="false" t="array" ref="BR56:BR56">IF(BR$4&lt;$D56,0,IF(BR$4&gt;$F$21,0,IF(BR$4=$F$21,$F56-SUM($Z56:BQ56),MIN($F56*INDEX($AA$24:$DB$24,BR$4-$D56+1),$F56-SUM($Z56:BQ56)))))</f>
        <v>2.419</v>
      </c>
      <c r="BS56" s="191" t="n">
        <f aca="false" t="array" ref="BS56:BS56">IF(BS$4&lt;$D56,0,IF(BS$4&gt;$F$21,0,IF(BS$4=$F$21,$F56-SUM($Z56:BR56),MIN($F56*INDEX($AA$24:$DB$24,BS$4-$D56+1),$F56-SUM($Z56:BR56)))))</f>
        <v>2.419</v>
      </c>
      <c r="BT56" s="191" t="n">
        <f aca="false" t="array" ref="BT56:BT56">IF(BT$4&lt;$D56,0,IF(BT$4&gt;$F$21,0,IF(BT$4=$F$21,$F56-SUM($Z56:BS56),MIN($F56*INDEX($AA$24:$DB$24,BT$4-$D56+1),$F56-SUM($Z56:BS56)))))</f>
        <v>1.23</v>
      </c>
      <c r="BU56" s="191" t="n">
        <f aca="false" t="array" ref="BU56:BU56">IF(BU$4&lt;$D56,0,IF(BU$4&gt;$F$21,0,IF(BU$4=$F$21,$F56-SUM($Z56:BT56),MIN($F56*INDEX($AA$24:$DB$24,BU$4-$D56+1),$F56-SUM($Z56:BT56)))))</f>
        <v>0</v>
      </c>
      <c r="BV56" s="191" t="n">
        <f aca="false" t="array" ref="BV56:BV56">IF(BV$4&lt;$D56,0,IF(BV$4&gt;$F$21,0,IF(BV$4=$F$21,$F56-SUM($Z56:BU56),MIN($F56*INDEX($AA$24:$DB$24,BV$4-$D56+1),$F56-SUM($Z56:BU56)))))</f>
        <v>0</v>
      </c>
      <c r="BW56" s="191" t="n">
        <f aca="false" t="array" ref="BW56:BW56">IF(BW$4&lt;$D56,0,IF(BW$4&gt;$F$21,0,IF(BW$4=$F$21,$F56-SUM($Z56:BV56),MIN($F56*INDEX($AA$24:$DB$24,BW$4-$D56+1),$F56-SUM($Z56:BV56)))))</f>
        <v>0</v>
      </c>
      <c r="BX56" s="191" t="n">
        <f aca="false" t="array" ref="BX56:BX56">IF(BX$4&lt;$D56,0,IF(BX$4&gt;$F$21,0,IF(BX$4=$F$21,$F56-SUM($Z56:BW56),MIN($F56*INDEX($AA$24:$DB$24,BX$4-$D56+1),$F56-SUM($Z56:BW56)))))</f>
        <v>0</v>
      </c>
      <c r="BY56" s="191" t="n">
        <f aca="false" t="array" ref="BY56:BY56">IF(BY$4&lt;$D56,0,IF(BY$4&gt;$F$21,0,IF(BY$4=$F$21,$F56-SUM($Z56:BX56),MIN($F56*INDEX($AA$24:$DB$24,BY$4-$D56+1),$F56-SUM($Z56:BX56)))))</f>
        <v>0</v>
      </c>
      <c r="BZ56" s="191" t="n">
        <f aca="false" t="array" ref="BZ56:BZ56">IF(BZ$4&lt;$D56,0,IF(BZ$4&gt;$F$21,0,IF(BZ$4=$F$21,$F56-SUM($Z56:BY56),MIN($F56*INDEX($AA$24:$DB$24,BZ$4-$D56+1),$F56-SUM($Z56:BY56)))))</f>
        <v>0</v>
      </c>
      <c r="CA56" s="191" t="n">
        <f aca="false" t="array" ref="CA56:CA56">IF(CA$4&lt;$D56,0,IF(CA$4&gt;$F$21,0,IF(CA$4=$F$21,$F56-SUM($Z56:BZ56),MIN($F56*INDEX($AA$24:$DB$24,CA$4-$D56+1),$F56-SUM($Z56:BZ56)))))</f>
        <v>0</v>
      </c>
      <c r="CB56" s="191" t="n">
        <f aca="false" t="array" ref="CB56:CB56">IF(CB$4&lt;$D56,0,IF(CB$4&gt;$F$21,0,IF(CB$4=$F$21,$F56-SUM($Z56:CA56),MIN($F56*INDEX($AA$24:$DB$24,CB$4-$D56+1),$F56-SUM($Z56:CA56)))))</f>
        <v>0</v>
      </c>
      <c r="CC56" s="191" t="n">
        <f aca="false" t="array" ref="CC56:CC56">IF(CC$4&lt;$D56,0,IF(CC$4&gt;$F$21,0,IF(CC$4=$F$21,$F56-SUM($Z56:CB56),MIN($F56*INDEX($AA$24:$DB$24,CC$4-$D56+1),$F56-SUM($Z56:CB56)))))</f>
        <v>0</v>
      </c>
      <c r="CD56" s="191" t="n">
        <f aca="false" t="array" ref="CD56:CD56">IF(CD$4&lt;$D56,0,IF(CD$4&gt;$F$21,0,IF(CD$4=$F$21,$F56-SUM($Z56:CC56),MIN($F56*INDEX($AA$24:$DB$24,CD$4-$D56+1),$F56-SUM($Z56:CC56)))))</f>
        <v>0</v>
      </c>
      <c r="CE56" s="191" t="n">
        <f aca="false" t="array" ref="CE56:CE56">IF(CE$4&lt;$D56,0,IF(CE$4&gt;$F$21,0,IF(CE$4=$F$21,$F56-SUM($Z56:CD56),MIN($F56*INDEX($AA$24:$DB$24,CE$4-$D56+1),$F56-SUM($Z56:CD56)))))</f>
        <v>0</v>
      </c>
      <c r="CF56" s="191" t="n">
        <f aca="false" t="array" ref="CF56:CF56">IF(CF$4&lt;$D56,0,IF(CF$4&gt;$F$21,0,IF(CF$4=$F$21,$F56-SUM($Z56:CE56),MIN($F56*INDEX($AA$24:$DB$24,CF$4-$D56+1),$F56-SUM($Z56:CE56)))))</f>
        <v>0</v>
      </c>
      <c r="CG56" s="191" t="n">
        <f aca="false" t="array" ref="CG56:CG56">IF(CG$4&lt;$D56,0,IF(CG$4&gt;$F$21,0,IF(CG$4=$F$21,$F56-SUM($Z56:CF56),MIN($F56*INDEX($AA$24:$DB$24,CG$4-$D56+1),$F56-SUM($Z56:CF56)))))</f>
        <v>0</v>
      </c>
      <c r="CH56" s="191" t="n">
        <f aca="false" t="array" ref="CH56:CH56">IF(CH$4&lt;$D56,0,IF(CH$4&gt;$F$21,0,IF(CH$4=$F$21,$F56-SUM($Z56:CG56),MIN($F56*INDEX($AA$24:$DB$24,CH$4-$D56+1),$F56-SUM($Z56:CG56)))))</f>
        <v>0</v>
      </c>
      <c r="CI56" s="191" t="n">
        <f aca="false" t="array" ref="CI56:CI56">IF(CI$4&lt;$D56,0,IF(CI$4&gt;$F$21,0,IF(CI$4=$F$21,$F56-SUM($Z56:CH56),MIN($F56*INDEX($AA$24:$DB$24,CI$4-$D56+1),$F56-SUM($Z56:CH56)))))</f>
        <v>0</v>
      </c>
      <c r="CJ56" s="191" t="n">
        <f aca="false" t="array" ref="CJ56:CJ56">IF(CJ$4&lt;$D56,0,IF(CJ$4&gt;$F$21,0,IF(CJ$4=$F$21,$F56-SUM($Z56:CI56),MIN($F56*INDEX($AA$24:$DB$24,CJ$4-$D56+1),$F56-SUM($Z56:CI56)))))</f>
        <v>0</v>
      </c>
      <c r="CK56" s="191" t="n">
        <f aca="false" t="array" ref="CK56:CK56">IF(CK$4&lt;$D56,0,IF(CK$4&gt;$F$21,0,IF(CK$4=$F$21,$F56-SUM($Z56:CJ56),MIN($F56*INDEX($AA$24:$DB$24,CK$4-$D56+1),$F56-SUM($Z56:CJ56)))))</f>
        <v>0</v>
      </c>
      <c r="CL56" s="191" t="n">
        <f aca="false" t="array" ref="CL56:CL56">IF(CL$4&lt;$D56,0,IF(CL$4&gt;$F$21,0,IF(CL$4=$F$21,$F56-SUM($Z56:CK56),MIN($F56*INDEX($AA$24:$DB$24,CL$4-$D56+1),$F56-SUM($Z56:CK56)))))</f>
        <v>0</v>
      </c>
      <c r="CM56" s="191" t="n">
        <f aca="false" t="array" ref="CM56:CM56">IF(CM$4&lt;$D56,0,IF(CM$4&gt;$F$21,0,IF(CM$4=$F$21,$F56-SUM($Z56:CL56),MIN($F56*INDEX($AA$24:$DB$24,CM$4-$D56+1),$F56-SUM($Z56:CL56)))))</f>
        <v>0</v>
      </c>
      <c r="CN56" s="191" t="n">
        <f aca="false" t="array" ref="CN56:CN56">IF(CN$4&lt;$D56,0,IF(CN$4&gt;$F$21,0,IF(CN$4=$F$21,$F56-SUM($Z56:CM56),MIN($F56*INDEX($AA$24:$DB$24,CN$4-$D56+1),$F56-SUM($Z56:CM56)))))</f>
        <v>0</v>
      </c>
      <c r="CO56" s="191" t="n">
        <f aca="false" t="array" ref="CO56:CO56">IF(CO$4&lt;$D56,0,IF(CO$4&gt;$F$21,0,IF(CO$4=$F$21,$F56-SUM($Z56:CN56),MIN($F56*INDEX($AA$24:$DB$24,CO$4-$D56+1),$F56-SUM($Z56:CN56)))))</f>
        <v>0</v>
      </c>
      <c r="CP56" s="191" t="n">
        <f aca="false" t="array" ref="CP56:CP56">IF(CP$4&lt;$D56,0,IF(CP$4&gt;$F$21,0,IF(CP$4=$F$21,$F56-SUM($Z56:CO56),MIN($F56*INDEX($AA$24:$DB$24,CP$4-$D56+1),$F56-SUM($Z56:CO56)))))</f>
        <v>0</v>
      </c>
      <c r="CQ56" s="191" t="n">
        <f aca="false" t="array" ref="CQ56:CQ56">IF(CQ$4&lt;$D56,0,IF(CQ$4&gt;$F$21,0,IF(CQ$4=$F$21,$F56-SUM($Z56:CP56),MIN($F56*INDEX($AA$24:$DB$24,CQ$4-$D56+1),$F56-SUM($Z56:CP56)))))</f>
        <v>0</v>
      </c>
      <c r="CR56" s="191" t="n">
        <f aca="false" t="array" ref="CR56:CR56">IF(CR$4&lt;$D56,0,IF(CR$4&gt;$F$21,0,IF(CR$4=$F$21,$F56-SUM($Z56:CQ56),MIN($F56*INDEX($AA$24:$DB$24,CR$4-$D56+1),$F56-SUM($Z56:CQ56)))))</f>
        <v>0</v>
      </c>
      <c r="CS56" s="191" t="n">
        <f aca="false" t="array" ref="CS56:CS56">IF(CS$4&lt;$D56,0,IF(CS$4&gt;$F$21,0,IF(CS$4=$F$21,$F56-SUM($Z56:CR56),MIN($F56*INDEX($AA$24:$DB$24,CS$4-$D56+1),$F56-SUM($Z56:CR56)))))</f>
        <v>0</v>
      </c>
      <c r="CT56" s="191" t="n">
        <f aca="false" t="array" ref="CT56:CT56">IF(CT$4&lt;$D56,0,IF(CT$4&gt;$F$21,0,IF(CT$4=$F$21,$F56-SUM($Z56:CS56),MIN($F56*INDEX($AA$24:$DB$24,CT$4-$D56+1),$F56-SUM($Z56:CS56)))))</f>
        <v>0</v>
      </c>
      <c r="CU56" s="191" t="n">
        <f aca="false" t="array" ref="CU56:CU56">IF(CU$4&lt;$D56,0,IF(CU$4&gt;$F$21,0,IF(CU$4=$F$21,$F56-SUM($Z56:CT56),MIN($F56*INDEX($AA$24:$DB$24,CU$4-$D56+1),$F56-SUM($Z56:CT56)))))</f>
        <v>0</v>
      </c>
      <c r="CV56" s="191" t="n">
        <f aca="false" t="array" ref="CV56:CV56">IF(CV$4&lt;$D56,0,IF(CV$4&gt;$F$21,0,IF(CV$4=$F$21,$F56-SUM($Z56:CU56),MIN($F56*INDEX($AA$24:$DB$24,CV$4-$D56+1),$F56-SUM($Z56:CU56)))))</f>
        <v>0</v>
      </c>
      <c r="CW56" s="191" t="n">
        <f aca="false" t="array" ref="CW56:CW56">IF(CW$4&lt;$D56,0,IF(CW$4&gt;$F$21,0,IF(CW$4=$F$21,$F56-SUM($Z56:CV56),MIN($F56*INDEX($AA$24:$DB$24,CW$4-$D56+1),$F56-SUM($Z56:CV56)))))</f>
        <v>0</v>
      </c>
      <c r="CX56" s="191" t="n">
        <f aca="false" t="array" ref="CX56:CX56">IF(CX$4&lt;$D56,0,IF(CX$4&gt;$F$21,0,IF(CX$4=$F$21,$F56-SUM($Z56:CW56),MIN($F56*INDEX($AA$24:$DB$24,CX$4-$D56+1),$F56-SUM($Z56:CW56)))))</f>
        <v>0</v>
      </c>
      <c r="CY56" s="191" t="n">
        <f aca="false" t="array" ref="CY56:CY56">IF(CY$4&lt;$D56,0,IF(CY$4&gt;$F$21,0,IF(CY$4=$F$21,$F56-SUM($Z56:CX56),MIN($F56*INDEX($AA$24:$DB$24,CY$4-$D56+1),$F56-SUM($Z56:CX56)))))</f>
        <v>0</v>
      </c>
      <c r="CZ56" s="191" t="n">
        <f aca="false" t="array" ref="CZ56:CZ56">IF(CZ$4&lt;$D56,0,IF(CZ$4&gt;$F$21,0,IF(CZ$4=$F$21,$F56-SUM($Z56:CY56),MIN($F56*INDEX($AA$24:$DB$24,CZ$4-$D56+1),$F56-SUM($Z56:CY56)))))</f>
        <v>0</v>
      </c>
      <c r="DA56" s="191" t="n">
        <f aca="false" t="array" ref="DA56:DA56">IF(DA$4&lt;$D56,0,IF(DA$4&gt;$F$21,0,IF(DA$4=$F$21,$F56-SUM($Z56:CZ56),MIN($F56*INDEX($AA$24:$DB$24,DA$4-$D56+1),$F56-SUM($Z56:CZ56)))))</f>
        <v>0</v>
      </c>
      <c r="DB56" s="191" t="n">
        <f aca="false" t="array" ref="DB56:DB56">IF(DB$4&lt;$D56,0,IF(DB$4&gt;$F$21,0,IF(DB$4=$F$21,$F56-SUM($Z56:DA56),MIN($F56*INDEX($AA$24:$DB$24,DB$4-$D56+1),$F56-SUM($Z56:DA56)))))</f>
        <v>0</v>
      </c>
    </row>
    <row r="57" customFormat="false" ht="14.25" hidden="false" customHeight="false" outlineLevel="3" collapsed="false">
      <c r="D57" s="3" t="n">
        <v>32</v>
      </c>
      <c r="E57" s="3" t="str">
        <v>Total Capex Year 32</v>
      </c>
      <c r="F57" s="187" t="n">
        <v>42.1</v>
      </c>
      <c r="G57" s="187" t="n">
        <f aca="false">SUM(AA57:DB57)-F57</f>
        <v>0</v>
      </c>
      <c r="AA57" s="191" t="n">
        <f aca="false" t="array" ref="AA57:AA57">IF(AA$4&lt;$D57,0,IF(AA$4&gt;$F$21,0,IF(AA$4=$F$21,$F57-SUM($Z57:Z57),MIN($F57*INDEX($AA$24:$DB$24,AA$4-$D57+1),$F57-SUM($Z57:Z57)))))</f>
        <v>0</v>
      </c>
      <c r="AB57" s="191" t="n">
        <f aca="false" t="array" ref="AB57:AB57">IF(AB$4&lt;$D57,0,IF(AB$4&gt;$F$21,0,IF(AB$4=$F$21,$F57-SUM($Z57:AA57),MIN($F57*INDEX($AA$24:$DB$24,AB$4-$D57+1),$F57-SUM($Z57:AA57)))))</f>
        <v>0</v>
      </c>
      <c r="AC57" s="191" t="n">
        <f aca="false" t="array" ref="AC57:AC57">IF(AC$4&lt;$D57,0,IF(AC$4&gt;$F$21,0,IF(AC$4=$F$21,$F57-SUM($Z57:AB57),MIN($F57*INDEX($AA$24:$DB$24,AC$4-$D57+1),$F57-SUM($Z57:AB57)))))</f>
        <v>0</v>
      </c>
      <c r="AD57" s="191" t="n">
        <f aca="false" t="array" ref="AD57:AD57">IF(AD$4&lt;$D57,0,IF(AD$4&gt;$F$21,0,IF(AD$4=$F$21,$F57-SUM($Z57:AC57),MIN($F57*INDEX($AA$24:$DB$24,AD$4-$D57+1),$F57-SUM($Z57:AC57)))))</f>
        <v>0</v>
      </c>
      <c r="AE57" s="191" t="n">
        <f aca="false" t="array" ref="AE57:AE57">IF(AE$4&lt;$D57,0,IF(AE$4&gt;$F$21,0,IF(AE$4=$F$21,$F57-SUM($Z57:AD57),MIN($F57*INDEX($AA$24:$DB$24,AE$4-$D57+1),$F57-SUM($Z57:AD57)))))</f>
        <v>0</v>
      </c>
      <c r="AF57" s="191" t="n">
        <f aca="false" t="array" ref="AF57:AF57">IF(AF$4&lt;$D57,0,IF(AF$4&gt;$F$21,0,IF(AF$4=$F$21,$F57-SUM($Z57:AE57),MIN($F57*INDEX($AA$24:$DB$24,AF$4-$D57+1),$F57-SUM($Z57:AE57)))))</f>
        <v>0</v>
      </c>
      <c r="AG57" s="191" t="n">
        <f aca="false" t="array" ref="AG57:AG57">IF(AG$4&lt;$D57,0,IF(AG$4&gt;$F$21,0,IF(AG$4=$F$21,$F57-SUM($Z57:AF57),MIN($F57*INDEX($AA$24:$DB$24,AG$4-$D57+1),$F57-SUM($Z57:AF57)))))</f>
        <v>0</v>
      </c>
      <c r="AH57" s="191" t="n">
        <f aca="false" t="array" ref="AH57:AH57">IF(AH$4&lt;$D57,0,IF(AH$4&gt;$F$21,0,IF(AH$4=$F$21,$F57-SUM($Z57:AG57),MIN($F57*INDEX($AA$24:$DB$24,AH$4-$D57+1),$F57-SUM($Z57:AG57)))))</f>
        <v>0</v>
      </c>
      <c r="AI57" s="191" t="n">
        <f aca="false" t="array" ref="AI57:AI57">IF(AI$4&lt;$D57,0,IF(AI$4&gt;$F$21,0,IF(AI$4=$F$21,$F57-SUM($Z57:AH57),MIN($F57*INDEX($AA$24:$DB$24,AI$4-$D57+1),$F57-SUM($Z57:AH57)))))</f>
        <v>0</v>
      </c>
      <c r="AJ57" s="191" t="n">
        <f aca="false" t="array" ref="AJ57:AJ57">IF(AJ$4&lt;$D57,0,IF(AJ$4&gt;$F$21,0,IF(AJ$4=$F$21,$F57-SUM($Z57:AI57),MIN($F57*INDEX($AA$24:$DB$24,AJ$4-$D57+1),$F57-SUM($Z57:AI57)))))</f>
        <v>0</v>
      </c>
      <c r="AK57" s="191" t="n">
        <f aca="false" t="array" ref="AK57:AK57">IF(AK$4&lt;$D57,0,IF(AK$4&gt;$F$21,0,IF(AK$4=$F$21,$F57-SUM($Z57:AJ57),MIN($F57*INDEX($AA$24:$DB$24,AK$4-$D57+1),$F57-SUM($Z57:AJ57)))))</f>
        <v>0</v>
      </c>
      <c r="AL57" s="191" t="n">
        <f aca="false" t="array" ref="AL57:AL57">IF(AL$4&lt;$D57,0,IF(AL$4&gt;$F$21,0,IF(AL$4=$F$21,$F57-SUM($Z57:AK57),MIN($F57*INDEX($AA$24:$DB$24,AL$4-$D57+1),$F57-SUM($Z57:AK57)))))</f>
        <v>0</v>
      </c>
      <c r="AM57" s="191" t="n">
        <f aca="false" t="array" ref="AM57:AM57">IF(AM$4&lt;$D57,0,IF(AM$4&gt;$F$21,0,IF(AM$4=$F$21,$F57-SUM($Z57:AL57),MIN($F57*INDEX($AA$24:$DB$24,AM$4-$D57+1),$F57-SUM($Z57:AL57)))))</f>
        <v>0</v>
      </c>
      <c r="AN57" s="191" t="n">
        <f aca="false" t="array" ref="AN57:AN57">IF(AN$4&lt;$D57,0,IF(AN$4&gt;$F$21,0,IF(AN$4=$F$21,$F57-SUM($Z57:AM57),MIN($F57*INDEX($AA$24:$DB$24,AN$4-$D57+1),$F57-SUM($Z57:AM57)))))</f>
        <v>0</v>
      </c>
      <c r="AO57" s="191" t="n">
        <f aca="false" t="array" ref="AO57:AO57">IF(AO$4&lt;$D57,0,IF(AO$4&gt;$F$21,0,IF(AO$4=$F$21,$F57-SUM($Z57:AN57),MIN($F57*INDEX($AA$24:$DB$24,AO$4-$D57+1),$F57-SUM($Z57:AN57)))))</f>
        <v>0</v>
      </c>
      <c r="AP57" s="191" t="n">
        <f aca="false" t="array" ref="AP57:AP57">IF(AP$4&lt;$D57,0,IF(AP$4&gt;$F$21,0,IF(AP$4=$F$21,$F57-SUM($Z57:AO57),MIN($F57*INDEX($AA$24:$DB$24,AP$4-$D57+1),$F57-SUM($Z57:AO57)))))</f>
        <v>0</v>
      </c>
      <c r="AQ57" s="191" t="n">
        <f aca="false" t="array" ref="AQ57:AQ57">IF(AQ$4&lt;$D57,0,IF(AQ$4&gt;$F$21,0,IF(AQ$4=$F$21,$F57-SUM($Z57:AP57),MIN($F57*INDEX($AA$24:$DB$24,AQ$4-$D57+1),$F57-SUM($Z57:AP57)))))</f>
        <v>0</v>
      </c>
      <c r="AR57" s="191" t="n">
        <f aca="false" t="array" ref="AR57:AR57">IF(AR$4&lt;$D57,0,IF(AR$4&gt;$F$21,0,IF(AR$4=$F$21,$F57-SUM($Z57:AQ57),MIN($F57*INDEX($AA$24:$DB$24,AR$4-$D57+1),$F57-SUM($Z57:AQ57)))))</f>
        <v>0</v>
      </c>
      <c r="AS57" s="191" t="n">
        <f aca="false" t="array" ref="AS57:AS57">IF(AS$4&lt;$D57,0,IF(AS$4&gt;$F$21,0,IF(AS$4=$F$21,$F57-SUM($Z57:AR57),MIN($F57*INDEX($AA$24:$DB$24,AS$4-$D57+1),$F57-SUM($Z57:AR57)))))</f>
        <v>0</v>
      </c>
      <c r="AT57" s="191" t="n">
        <f aca="false" t="array" ref="AT57:AT57">IF(AT$4&lt;$D57,0,IF(AT$4&gt;$F$21,0,IF(AT$4=$F$21,$F57-SUM($Z57:AS57),MIN($F57*INDEX($AA$24:$DB$24,AT$4-$D57+1),$F57-SUM($Z57:AS57)))))</f>
        <v>0</v>
      </c>
      <c r="AU57" s="191" t="n">
        <f aca="false" t="array" ref="AU57:AU57">IF(AU$4&lt;$D57,0,IF(AU$4&gt;$F$21,0,IF(AU$4=$F$21,$F57-SUM($Z57:AT57),MIN($F57*INDEX($AA$24:$DB$24,AU$4-$D57+1),$F57-SUM($Z57:AT57)))))</f>
        <v>0</v>
      </c>
      <c r="AV57" s="191" t="n">
        <f aca="false" t="array" ref="AV57:AV57">IF(AV$4&lt;$D57,0,IF(AV$4&gt;$F$21,0,IF(AV$4=$F$21,$F57-SUM($Z57:AU57),MIN($F57*INDEX($AA$24:$DB$24,AV$4-$D57+1),$F57-SUM($Z57:AU57)))))</f>
        <v>0</v>
      </c>
      <c r="AW57" s="191" t="n">
        <f aca="false" t="array" ref="AW57:AW57">IF(AW$4&lt;$D57,0,IF(AW$4&gt;$F$21,0,IF(AW$4=$F$21,$F57-SUM($Z57:AV57),MIN($F57*INDEX($AA$24:$DB$24,AW$4-$D57+1),$F57-SUM($Z57:AV57)))))</f>
        <v>0</v>
      </c>
      <c r="AX57" s="191" t="n">
        <f aca="false" t="array" ref="AX57:AX57">IF(AX$4&lt;$D57,0,IF(AX$4&gt;$F$21,0,IF(AX$4=$F$21,$F57-SUM($Z57:AW57),MIN($F57*INDEX($AA$24:$DB$24,AX$4-$D57+1),$F57-SUM($Z57:AW57)))))</f>
        <v>0</v>
      </c>
      <c r="AY57" s="191" t="n">
        <f aca="false" t="array" ref="AY57:AY57">IF(AY$4&lt;$D57,0,IF(AY$4&gt;$F$21,0,IF(AY$4=$F$21,$F57-SUM($Z57:AX57),MIN($F57*INDEX($AA$24:$DB$24,AY$4-$D57+1),$F57-SUM($Z57:AX57)))))</f>
        <v>0</v>
      </c>
      <c r="AZ57" s="191" t="n">
        <f aca="false" t="array" ref="AZ57:AZ57">IF(AZ$4&lt;$D57,0,IF(AZ$4&gt;$F$21,0,IF(AZ$4=$F$21,$F57-SUM($Z57:AY57),MIN($F57*INDEX($AA$24:$DB$24,AZ$4-$D57+1),$F57-SUM($Z57:AY57)))))</f>
        <v>0</v>
      </c>
      <c r="BA57" s="191" t="n">
        <f aca="false" t="array" ref="BA57:BA57">IF(BA$4&lt;$D57,0,IF(BA$4&gt;$F$21,0,IF(BA$4=$F$21,$F57-SUM($Z57:AZ57),MIN($F57*INDEX($AA$24:$DB$24,BA$4-$D57+1),$F57-SUM($Z57:AZ57)))))</f>
        <v>0</v>
      </c>
      <c r="BB57" s="191" t="n">
        <f aca="false" t="array" ref="BB57:BB57">IF(BB$4&lt;$D57,0,IF(BB$4&gt;$F$21,0,IF(BB$4=$F$21,$F57-SUM($Z57:BA57),MIN($F57*INDEX($AA$24:$DB$24,BB$4-$D57+1),$F57-SUM($Z57:BA57)))))</f>
        <v>0</v>
      </c>
      <c r="BC57" s="191" t="n">
        <f aca="false" t="array" ref="BC57:BC57">IF(BC$4&lt;$D57,0,IF(BC$4&gt;$F$21,0,IF(BC$4=$F$21,$F57-SUM($Z57:BB57),MIN($F57*INDEX($AA$24:$DB$24,BC$4-$D57+1),$F57-SUM($Z57:BB57)))))</f>
        <v>0</v>
      </c>
      <c r="BD57" s="191" t="n">
        <f aca="false" t="array" ref="BD57:BD57">IF(BD$4&lt;$D57,0,IF(BD$4&gt;$F$21,0,IF(BD$4=$F$21,$F57-SUM($Z57:BC57),MIN($F57*INDEX($AA$24:$DB$24,BD$4-$D57+1),$F57-SUM($Z57:BC57)))))</f>
        <v>0</v>
      </c>
      <c r="BE57" s="191" t="n">
        <f aca="false" t="array" ref="BE57:BE57">IF(BE$4&lt;$D57,0,IF(BE$4&gt;$F$21,0,IF(BE$4=$F$21,$F57-SUM($Z57:BD57),MIN($F57*INDEX($AA$24:$DB$24,BE$4-$D57+1),$F57-SUM($Z57:BD57)))))</f>
        <v>0</v>
      </c>
      <c r="BF57" s="191" t="n">
        <f aca="false" t="array" ref="BF57:BF57">IF(BF$4&lt;$D57,0,IF(BF$4&gt;$F$21,0,IF(BF$4=$F$21,$F57-SUM($Z57:BE57),MIN($F57*INDEX($AA$24:$DB$24,BF$4-$D57+1),$F57-SUM($Z57:BE57)))))</f>
        <v>2.105</v>
      </c>
      <c r="BG57" s="191" t="n">
        <f aca="false" t="array" ref="BG57:BG57">IF(BG$4&lt;$D57,0,IF(BG$4&gt;$F$21,0,IF(BG$4=$F$21,$F57-SUM($Z57:BF57),MIN($F57*INDEX($AA$24:$DB$24,BG$4-$D57+1),$F57-SUM($Z57:BF57)))))</f>
        <v>3.9995</v>
      </c>
      <c r="BH57" s="191" t="n">
        <f aca="false" t="array" ref="BH57:BH57">IF(BH$4&lt;$D57,0,IF(BH$4&gt;$F$21,0,IF(BH$4=$F$21,$F57-SUM($Z57:BG57),MIN($F57*INDEX($AA$24:$DB$24,BH$4-$D57+1),$F57-SUM($Z57:BG57)))))</f>
        <v>3.6206</v>
      </c>
      <c r="BI57" s="191" t="n">
        <f aca="false" t="array" ref="BI57:BI57">IF(BI$4&lt;$D57,0,IF(BI$4&gt;$F$21,0,IF(BI$4=$F$21,$F57-SUM($Z57:BH57),MIN($F57*INDEX($AA$24:$DB$24,BI$4-$D57+1),$F57-SUM($Z57:BH57)))))</f>
        <v>3.2417</v>
      </c>
      <c r="BJ57" s="191" t="n">
        <f aca="false" t="array" ref="BJ57:BJ57">IF(BJ$4&lt;$D57,0,IF(BJ$4&gt;$F$21,0,IF(BJ$4=$F$21,$F57-SUM($Z57:BI57),MIN($F57*INDEX($AA$24:$DB$24,BJ$4-$D57+1),$F57-SUM($Z57:BI57)))))</f>
        <v>2.9049</v>
      </c>
      <c r="BK57" s="191" t="n">
        <f aca="false" t="array" ref="BK57:BK57">IF(BK$4&lt;$D57,0,IF(BK$4&gt;$F$21,0,IF(BK$4=$F$21,$F57-SUM($Z57:BJ57),MIN($F57*INDEX($AA$24:$DB$24,BK$4-$D57+1),$F57-SUM($Z57:BJ57)))))</f>
        <v>2.6102</v>
      </c>
      <c r="BL57" s="191" t="n">
        <f aca="false" t="array" ref="BL57:BL57">IF(BL$4&lt;$D57,0,IF(BL$4&gt;$F$21,0,IF(BL$4=$F$21,$F57-SUM($Z57:BK57),MIN($F57*INDEX($AA$24:$DB$24,BL$4-$D57+1),$F57-SUM($Z57:BK57)))))</f>
        <v>2.4839</v>
      </c>
      <c r="BM57" s="191" t="n">
        <f aca="false" t="array" ref="BM57:BM57">IF(BM$4&lt;$D57,0,IF(BM$4&gt;$F$21,0,IF(BM$4=$F$21,$F57-SUM($Z57:BL57),MIN($F57*INDEX($AA$24:$DB$24,BM$4-$D57+1),$F57-SUM($Z57:BL57)))))</f>
        <v>2.4839</v>
      </c>
      <c r="BN57" s="191" t="n">
        <f aca="false" t="array" ref="BN57:BN57">IF(BN$4&lt;$D57,0,IF(BN$4&gt;$F$21,0,IF(BN$4=$F$21,$F57-SUM($Z57:BM57),MIN($F57*INDEX($AA$24:$DB$24,BN$4-$D57+1),$F57-SUM($Z57:BM57)))))</f>
        <v>2.4839</v>
      </c>
      <c r="BO57" s="191" t="n">
        <f aca="false" t="array" ref="BO57:BO57">IF(BO$4&lt;$D57,0,IF(BO$4&gt;$F$21,0,IF(BO$4=$F$21,$F57-SUM($Z57:BN57),MIN($F57*INDEX($AA$24:$DB$24,BO$4-$D57+1),$F57-SUM($Z57:BN57)))))</f>
        <v>2.4839</v>
      </c>
      <c r="BP57" s="191" t="n">
        <f aca="false" t="array" ref="BP57:BP57">IF(BP$4&lt;$D57,0,IF(BP$4&gt;$F$21,0,IF(BP$4=$F$21,$F57-SUM($Z57:BO57),MIN($F57*INDEX($AA$24:$DB$24,BP$4-$D57+1),$F57-SUM($Z57:BO57)))))</f>
        <v>2.4839</v>
      </c>
      <c r="BQ57" s="191" t="n">
        <f aca="false" t="array" ref="BQ57:BQ57">IF(BQ$4&lt;$D57,0,IF(BQ$4&gt;$F$21,0,IF(BQ$4=$F$21,$F57-SUM($Z57:BP57),MIN($F57*INDEX($AA$24:$DB$24,BQ$4-$D57+1),$F57-SUM($Z57:BP57)))))</f>
        <v>2.4839</v>
      </c>
      <c r="BR57" s="191" t="n">
        <f aca="false" t="array" ref="BR57:BR57">IF(BR$4&lt;$D57,0,IF(BR$4&gt;$F$21,0,IF(BR$4=$F$21,$F57-SUM($Z57:BQ57),MIN($F57*INDEX($AA$24:$DB$24,BR$4-$D57+1),$F57-SUM($Z57:BQ57)))))</f>
        <v>2.4839</v>
      </c>
      <c r="BS57" s="191" t="n">
        <f aca="false" t="array" ref="BS57:BS57">IF(BS$4&lt;$D57,0,IF(BS$4&gt;$F$21,0,IF(BS$4=$F$21,$F57-SUM($Z57:BR57),MIN($F57*INDEX($AA$24:$DB$24,BS$4-$D57+1),$F57-SUM($Z57:BR57)))))</f>
        <v>2.4839</v>
      </c>
      <c r="BT57" s="191" t="n">
        <f aca="false" t="array" ref="BT57:BT57">IF(BT$4&lt;$D57,0,IF(BT$4&gt;$F$21,0,IF(BT$4=$F$21,$F57-SUM($Z57:BS57),MIN($F57*INDEX($AA$24:$DB$24,BT$4-$D57+1),$F57-SUM($Z57:BS57)))))</f>
        <v>2.4839</v>
      </c>
      <c r="BU57" s="191" t="n">
        <f aca="false" t="array" ref="BU57:BU57">IF(BU$4&lt;$D57,0,IF(BU$4&gt;$F$21,0,IF(BU$4=$F$21,$F57-SUM($Z57:BT57),MIN($F57*INDEX($AA$24:$DB$24,BU$4-$D57+1),$F57-SUM($Z57:BT57)))))</f>
        <v>1.263</v>
      </c>
      <c r="BV57" s="191" t="n">
        <f aca="false" t="array" ref="BV57:BV57">IF(BV$4&lt;$D57,0,IF(BV$4&gt;$F$21,0,IF(BV$4=$F$21,$F57-SUM($Z57:BU57),MIN($F57*INDEX($AA$24:$DB$24,BV$4-$D57+1),$F57-SUM($Z57:BU57)))))</f>
        <v>0</v>
      </c>
      <c r="BW57" s="191" t="n">
        <f aca="false" t="array" ref="BW57:BW57">IF(BW$4&lt;$D57,0,IF(BW$4&gt;$F$21,0,IF(BW$4=$F$21,$F57-SUM($Z57:BV57),MIN($F57*INDEX($AA$24:$DB$24,BW$4-$D57+1),$F57-SUM($Z57:BV57)))))</f>
        <v>0</v>
      </c>
      <c r="BX57" s="191" t="n">
        <f aca="false" t="array" ref="BX57:BX57">IF(BX$4&lt;$D57,0,IF(BX$4&gt;$F$21,0,IF(BX$4=$F$21,$F57-SUM($Z57:BW57),MIN($F57*INDEX($AA$24:$DB$24,BX$4-$D57+1),$F57-SUM($Z57:BW57)))))</f>
        <v>0</v>
      </c>
      <c r="BY57" s="191" t="n">
        <f aca="false" t="array" ref="BY57:BY57">IF(BY$4&lt;$D57,0,IF(BY$4&gt;$F$21,0,IF(BY$4=$F$21,$F57-SUM($Z57:BX57),MIN($F57*INDEX($AA$24:$DB$24,BY$4-$D57+1),$F57-SUM($Z57:BX57)))))</f>
        <v>0</v>
      </c>
      <c r="BZ57" s="191" t="n">
        <f aca="false" t="array" ref="BZ57:BZ57">IF(BZ$4&lt;$D57,0,IF(BZ$4&gt;$F$21,0,IF(BZ$4=$F$21,$F57-SUM($Z57:BY57),MIN($F57*INDEX($AA$24:$DB$24,BZ$4-$D57+1),$F57-SUM($Z57:BY57)))))</f>
        <v>0</v>
      </c>
      <c r="CA57" s="191" t="n">
        <f aca="false" t="array" ref="CA57:CA57">IF(CA$4&lt;$D57,0,IF(CA$4&gt;$F$21,0,IF(CA$4=$F$21,$F57-SUM($Z57:BZ57),MIN($F57*INDEX($AA$24:$DB$24,CA$4-$D57+1),$F57-SUM($Z57:BZ57)))))</f>
        <v>0</v>
      </c>
      <c r="CB57" s="191" t="n">
        <f aca="false" t="array" ref="CB57:CB57">IF(CB$4&lt;$D57,0,IF(CB$4&gt;$F$21,0,IF(CB$4=$F$21,$F57-SUM($Z57:CA57),MIN($F57*INDEX($AA$24:$DB$24,CB$4-$D57+1),$F57-SUM($Z57:CA57)))))</f>
        <v>0</v>
      </c>
      <c r="CC57" s="191" t="n">
        <f aca="false" t="array" ref="CC57:CC57">IF(CC$4&lt;$D57,0,IF(CC$4&gt;$F$21,0,IF(CC$4=$F$21,$F57-SUM($Z57:CB57),MIN($F57*INDEX($AA$24:$DB$24,CC$4-$D57+1),$F57-SUM($Z57:CB57)))))</f>
        <v>0</v>
      </c>
      <c r="CD57" s="191" t="n">
        <f aca="false" t="array" ref="CD57:CD57">IF(CD$4&lt;$D57,0,IF(CD$4&gt;$F$21,0,IF(CD$4=$F$21,$F57-SUM($Z57:CC57),MIN($F57*INDEX($AA$24:$DB$24,CD$4-$D57+1),$F57-SUM($Z57:CC57)))))</f>
        <v>0</v>
      </c>
      <c r="CE57" s="191" t="n">
        <f aca="false" t="array" ref="CE57:CE57">IF(CE$4&lt;$D57,0,IF(CE$4&gt;$F$21,0,IF(CE$4=$F$21,$F57-SUM($Z57:CD57),MIN($F57*INDEX($AA$24:$DB$24,CE$4-$D57+1),$F57-SUM($Z57:CD57)))))</f>
        <v>0</v>
      </c>
      <c r="CF57" s="191" t="n">
        <f aca="false" t="array" ref="CF57:CF57">IF(CF$4&lt;$D57,0,IF(CF$4&gt;$F$21,0,IF(CF$4=$F$21,$F57-SUM($Z57:CE57),MIN($F57*INDEX($AA$24:$DB$24,CF$4-$D57+1),$F57-SUM($Z57:CE57)))))</f>
        <v>0</v>
      </c>
      <c r="CG57" s="191" t="n">
        <f aca="false" t="array" ref="CG57:CG57">IF(CG$4&lt;$D57,0,IF(CG$4&gt;$F$21,0,IF(CG$4=$F$21,$F57-SUM($Z57:CF57),MIN($F57*INDEX($AA$24:$DB$24,CG$4-$D57+1),$F57-SUM($Z57:CF57)))))</f>
        <v>0</v>
      </c>
      <c r="CH57" s="191" t="n">
        <f aca="false" t="array" ref="CH57:CH57">IF(CH$4&lt;$D57,0,IF(CH$4&gt;$F$21,0,IF(CH$4=$F$21,$F57-SUM($Z57:CG57),MIN($F57*INDEX($AA$24:$DB$24,CH$4-$D57+1),$F57-SUM($Z57:CG57)))))</f>
        <v>0</v>
      </c>
      <c r="CI57" s="191" t="n">
        <f aca="false" t="array" ref="CI57:CI57">IF(CI$4&lt;$D57,0,IF(CI$4&gt;$F$21,0,IF(CI$4=$F$21,$F57-SUM($Z57:CH57),MIN($F57*INDEX($AA$24:$DB$24,CI$4-$D57+1),$F57-SUM($Z57:CH57)))))</f>
        <v>0</v>
      </c>
      <c r="CJ57" s="191" t="n">
        <f aca="false" t="array" ref="CJ57:CJ57">IF(CJ$4&lt;$D57,0,IF(CJ$4&gt;$F$21,0,IF(CJ$4=$F$21,$F57-SUM($Z57:CI57),MIN($F57*INDEX($AA$24:$DB$24,CJ$4-$D57+1),$F57-SUM($Z57:CI57)))))</f>
        <v>0</v>
      </c>
      <c r="CK57" s="191" t="n">
        <f aca="false" t="array" ref="CK57:CK57">IF(CK$4&lt;$D57,0,IF(CK$4&gt;$F$21,0,IF(CK$4=$F$21,$F57-SUM($Z57:CJ57),MIN($F57*INDEX($AA$24:$DB$24,CK$4-$D57+1),$F57-SUM($Z57:CJ57)))))</f>
        <v>0</v>
      </c>
      <c r="CL57" s="191" t="n">
        <f aca="false" t="array" ref="CL57:CL57">IF(CL$4&lt;$D57,0,IF(CL$4&gt;$F$21,0,IF(CL$4=$F$21,$F57-SUM($Z57:CK57),MIN($F57*INDEX($AA$24:$DB$24,CL$4-$D57+1),$F57-SUM($Z57:CK57)))))</f>
        <v>0</v>
      </c>
      <c r="CM57" s="191" t="n">
        <f aca="false" t="array" ref="CM57:CM57">IF(CM$4&lt;$D57,0,IF(CM$4&gt;$F$21,0,IF(CM$4=$F$21,$F57-SUM($Z57:CL57),MIN($F57*INDEX($AA$24:$DB$24,CM$4-$D57+1),$F57-SUM($Z57:CL57)))))</f>
        <v>0</v>
      </c>
      <c r="CN57" s="191" t="n">
        <f aca="false" t="array" ref="CN57:CN57">IF(CN$4&lt;$D57,0,IF(CN$4&gt;$F$21,0,IF(CN$4=$F$21,$F57-SUM($Z57:CM57),MIN($F57*INDEX($AA$24:$DB$24,CN$4-$D57+1),$F57-SUM($Z57:CM57)))))</f>
        <v>0</v>
      </c>
      <c r="CO57" s="191" t="n">
        <f aca="false" t="array" ref="CO57:CO57">IF(CO$4&lt;$D57,0,IF(CO$4&gt;$F$21,0,IF(CO$4=$F$21,$F57-SUM($Z57:CN57),MIN($F57*INDEX($AA$24:$DB$24,CO$4-$D57+1),$F57-SUM($Z57:CN57)))))</f>
        <v>0</v>
      </c>
      <c r="CP57" s="191" t="n">
        <f aca="false" t="array" ref="CP57:CP57">IF(CP$4&lt;$D57,0,IF(CP$4&gt;$F$21,0,IF(CP$4=$F$21,$F57-SUM($Z57:CO57),MIN($F57*INDEX($AA$24:$DB$24,CP$4-$D57+1),$F57-SUM($Z57:CO57)))))</f>
        <v>0</v>
      </c>
      <c r="CQ57" s="191" t="n">
        <f aca="false" t="array" ref="CQ57:CQ57">IF(CQ$4&lt;$D57,0,IF(CQ$4&gt;$F$21,0,IF(CQ$4=$F$21,$F57-SUM($Z57:CP57),MIN($F57*INDEX($AA$24:$DB$24,CQ$4-$D57+1),$F57-SUM($Z57:CP57)))))</f>
        <v>0</v>
      </c>
      <c r="CR57" s="191" t="n">
        <f aca="false" t="array" ref="CR57:CR57">IF(CR$4&lt;$D57,0,IF(CR$4&gt;$F$21,0,IF(CR$4=$F$21,$F57-SUM($Z57:CQ57),MIN($F57*INDEX($AA$24:$DB$24,CR$4-$D57+1),$F57-SUM($Z57:CQ57)))))</f>
        <v>0</v>
      </c>
      <c r="CS57" s="191" t="n">
        <f aca="false" t="array" ref="CS57:CS57">IF(CS$4&lt;$D57,0,IF(CS$4&gt;$F$21,0,IF(CS$4=$F$21,$F57-SUM($Z57:CR57),MIN($F57*INDEX($AA$24:$DB$24,CS$4-$D57+1),$F57-SUM($Z57:CR57)))))</f>
        <v>0</v>
      </c>
      <c r="CT57" s="191" t="n">
        <f aca="false" t="array" ref="CT57:CT57">IF(CT$4&lt;$D57,0,IF(CT$4&gt;$F$21,0,IF(CT$4=$F$21,$F57-SUM($Z57:CS57),MIN($F57*INDEX($AA$24:$DB$24,CT$4-$D57+1),$F57-SUM($Z57:CS57)))))</f>
        <v>0</v>
      </c>
      <c r="CU57" s="191" t="n">
        <f aca="false" t="array" ref="CU57:CU57">IF(CU$4&lt;$D57,0,IF(CU$4&gt;$F$21,0,IF(CU$4=$F$21,$F57-SUM($Z57:CT57),MIN($F57*INDEX($AA$24:$DB$24,CU$4-$D57+1),$F57-SUM($Z57:CT57)))))</f>
        <v>0</v>
      </c>
      <c r="CV57" s="191" t="n">
        <f aca="false" t="array" ref="CV57:CV57">IF(CV$4&lt;$D57,0,IF(CV$4&gt;$F$21,0,IF(CV$4=$F$21,$F57-SUM($Z57:CU57),MIN($F57*INDEX($AA$24:$DB$24,CV$4-$D57+1),$F57-SUM($Z57:CU57)))))</f>
        <v>0</v>
      </c>
      <c r="CW57" s="191" t="n">
        <f aca="false" t="array" ref="CW57:CW57">IF(CW$4&lt;$D57,0,IF(CW$4&gt;$F$21,0,IF(CW$4=$F$21,$F57-SUM($Z57:CV57),MIN($F57*INDEX($AA$24:$DB$24,CW$4-$D57+1),$F57-SUM($Z57:CV57)))))</f>
        <v>0</v>
      </c>
      <c r="CX57" s="191" t="n">
        <f aca="false" t="array" ref="CX57:CX57">IF(CX$4&lt;$D57,0,IF(CX$4&gt;$F$21,0,IF(CX$4=$F$21,$F57-SUM($Z57:CW57),MIN($F57*INDEX($AA$24:$DB$24,CX$4-$D57+1),$F57-SUM($Z57:CW57)))))</f>
        <v>0</v>
      </c>
      <c r="CY57" s="191" t="n">
        <f aca="false" t="array" ref="CY57:CY57">IF(CY$4&lt;$D57,0,IF(CY$4&gt;$F$21,0,IF(CY$4=$F$21,$F57-SUM($Z57:CX57),MIN($F57*INDEX($AA$24:$DB$24,CY$4-$D57+1),$F57-SUM($Z57:CX57)))))</f>
        <v>0</v>
      </c>
      <c r="CZ57" s="191" t="n">
        <f aca="false" t="array" ref="CZ57:CZ57">IF(CZ$4&lt;$D57,0,IF(CZ$4&gt;$F$21,0,IF(CZ$4=$F$21,$F57-SUM($Z57:CY57),MIN($F57*INDEX($AA$24:$DB$24,CZ$4-$D57+1),$F57-SUM($Z57:CY57)))))</f>
        <v>0</v>
      </c>
      <c r="DA57" s="191" t="n">
        <f aca="false" t="array" ref="DA57:DA57">IF(DA$4&lt;$D57,0,IF(DA$4&gt;$F$21,0,IF(DA$4=$F$21,$F57-SUM($Z57:CZ57),MIN($F57*INDEX($AA$24:$DB$24,DA$4-$D57+1),$F57-SUM($Z57:CZ57)))))</f>
        <v>0</v>
      </c>
      <c r="DB57" s="191" t="n">
        <f aca="false" t="array" ref="DB57:DB57">IF(DB$4&lt;$D57,0,IF(DB$4&gt;$F$21,0,IF(DB$4=$F$21,$F57-SUM($Z57:DA57),MIN($F57*INDEX($AA$24:$DB$24,DB$4-$D57+1),$F57-SUM($Z57:DA57)))))</f>
        <v>0</v>
      </c>
    </row>
    <row r="58" customFormat="false" ht="14.25" hidden="false" customHeight="false" outlineLevel="3" collapsed="false">
      <c r="D58" s="3" t="n">
        <v>33</v>
      </c>
      <c r="E58" s="3" t="str">
        <v>Total Capex Year 33</v>
      </c>
      <c r="F58" s="187" t="n">
        <v>32.8</v>
      </c>
      <c r="G58" s="187" t="n">
        <f aca="false">SUM(AA58:DB58)-F58</f>
        <v>0</v>
      </c>
      <c r="AA58" s="191" t="n">
        <f aca="false" t="array" ref="AA58:AA58">IF(AA$4&lt;$D58,0,IF(AA$4&gt;$F$21,0,IF(AA$4=$F$21,$F58-SUM($Z58:Z58),MIN($F58*INDEX($AA$24:$DB$24,AA$4-$D58+1),$F58-SUM($Z58:Z58)))))</f>
        <v>0</v>
      </c>
      <c r="AB58" s="191" t="n">
        <f aca="false" t="array" ref="AB58:AB58">IF(AB$4&lt;$D58,0,IF(AB$4&gt;$F$21,0,IF(AB$4=$F$21,$F58-SUM($Z58:AA58),MIN($F58*INDEX($AA$24:$DB$24,AB$4-$D58+1),$F58-SUM($Z58:AA58)))))</f>
        <v>0</v>
      </c>
      <c r="AC58" s="191" t="n">
        <f aca="false" t="array" ref="AC58:AC58">IF(AC$4&lt;$D58,0,IF(AC$4&gt;$F$21,0,IF(AC$4=$F$21,$F58-SUM($Z58:AB58),MIN($F58*INDEX($AA$24:$DB$24,AC$4-$D58+1),$F58-SUM($Z58:AB58)))))</f>
        <v>0</v>
      </c>
      <c r="AD58" s="191" t="n">
        <f aca="false" t="array" ref="AD58:AD58">IF(AD$4&lt;$D58,0,IF(AD$4&gt;$F$21,0,IF(AD$4=$F$21,$F58-SUM($Z58:AC58),MIN($F58*INDEX($AA$24:$DB$24,AD$4-$D58+1),$F58-SUM($Z58:AC58)))))</f>
        <v>0</v>
      </c>
      <c r="AE58" s="191" t="n">
        <f aca="false" t="array" ref="AE58:AE58">IF(AE$4&lt;$D58,0,IF(AE$4&gt;$F$21,0,IF(AE$4=$F$21,$F58-SUM($Z58:AD58),MIN($F58*INDEX($AA$24:$DB$24,AE$4-$D58+1),$F58-SUM($Z58:AD58)))))</f>
        <v>0</v>
      </c>
      <c r="AF58" s="191" t="n">
        <f aca="false" t="array" ref="AF58:AF58">IF(AF$4&lt;$D58,0,IF(AF$4&gt;$F$21,0,IF(AF$4=$F$21,$F58-SUM($Z58:AE58),MIN($F58*INDEX($AA$24:$DB$24,AF$4-$D58+1),$F58-SUM($Z58:AE58)))))</f>
        <v>0</v>
      </c>
      <c r="AG58" s="191" t="n">
        <f aca="false" t="array" ref="AG58:AG58">IF(AG$4&lt;$D58,0,IF(AG$4&gt;$F$21,0,IF(AG$4=$F$21,$F58-SUM($Z58:AF58),MIN($F58*INDEX($AA$24:$DB$24,AG$4-$D58+1),$F58-SUM($Z58:AF58)))))</f>
        <v>0</v>
      </c>
      <c r="AH58" s="191" t="n">
        <f aca="false" t="array" ref="AH58:AH58">IF(AH$4&lt;$D58,0,IF(AH$4&gt;$F$21,0,IF(AH$4=$F$21,$F58-SUM($Z58:AG58),MIN($F58*INDEX($AA$24:$DB$24,AH$4-$D58+1),$F58-SUM($Z58:AG58)))))</f>
        <v>0</v>
      </c>
      <c r="AI58" s="191" t="n">
        <f aca="false" t="array" ref="AI58:AI58">IF(AI$4&lt;$D58,0,IF(AI$4&gt;$F$21,0,IF(AI$4=$F$21,$F58-SUM($Z58:AH58),MIN($F58*INDEX($AA$24:$DB$24,AI$4-$D58+1),$F58-SUM($Z58:AH58)))))</f>
        <v>0</v>
      </c>
      <c r="AJ58" s="191" t="n">
        <f aca="false" t="array" ref="AJ58:AJ58">IF(AJ$4&lt;$D58,0,IF(AJ$4&gt;$F$21,0,IF(AJ$4=$F$21,$F58-SUM($Z58:AI58),MIN($F58*INDEX($AA$24:$DB$24,AJ$4-$D58+1),$F58-SUM($Z58:AI58)))))</f>
        <v>0</v>
      </c>
      <c r="AK58" s="191" t="n">
        <f aca="false" t="array" ref="AK58:AK58">IF(AK$4&lt;$D58,0,IF(AK$4&gt;$F$21,0,IF(AK$4=$F$21,$F58-SUM($Z58:AJ58),MIN($F58*INDEX($AA$24:$DB$24,AK$4-$D58+1),$F58-SUM($Z58:AJ58)))))</f>
        <v>0</v>
      </c>
      <c r="AL58" s="191" t="n">
        <f aca="false" t="array" ref="AL58:AL58">IF(AL$4&lt;$D58,0,IF(AL$4&gt;$F$21,0,IF(AL$4=$F$21,$F58-SUM($Z58:AK58),MIN($F58*INDEX($AA$24:$DB$24,AL$4-$D58+1),$F58-SUM($Z58:AK58)))))</f>
        <v>0</v>
      </c>
      <c r="AM58" s="191" t="n">
        <f aca="false" t="array" ref="AM58:AM58">IF(AM$4&lt;$D58,0,IF(AM$4&gt;$F$21,0,IF(AM$4=$F$21,$F58-SUM($Z58:AL58),MIN($F58*INDEX($AA$24:$DB$24,AM$4-$D58+1),$F58-SUM($Z58:AL58)))))</f>
        <v>0</v>
      </c>
      <c r="AN58" s="191" t="n">
        <f aca="false" t="array" ref="AN58:AN58">IF(AN$4&lt;$D58,0,IF(AN$4&gt;$F$21,0,IF(AN$4=$F$21,$F58-SUM($Z58:AM58),MIN($F58*INDEX($AA$24:$DB$24,AN$4-$D58+1),$F58-SUM($Z58:AM58)))))</f>
        <v>0</v>
      </c>
      <c r="AO58" s="191" t="n">
        <f aca="false" t="array" ref="AO58:AO58">IF(AO$4&lt;$D58,0,IF(AO$4&gt;$F$21,0,IF(AO$4=$F$21,$F58-SUM($Z58:AN58),MIN($F58*INDEX($AA$24:$DB$24,AO$4-$D58+1),$F58-SUM($Z58:AN58)))))</f>
        <v>0</v>
      </c>
      <c r="AP58" s="191" t="n">
        <f aca="false" t="array" ref="AP58:AP58">IF(AP$4&lt;$D58,0,IF(AP$4&gt;$F$21,0,IF(AP$4=$F$21,$F58-SUM($Z58:AO58),MIN($F58*INDEX($AA$24:$DB$24,AP$4-$D58+1),$F58-SUM($Z58:AO58)))))</f>
        <v>0</v>
      </c>
      <c r="AQ58" s="191" t="n">
        <f aca="false" t="array" ref="AQ58:AQ58">IF(AQ$4&lt;$D58,0,IF(AQ$4&gt;$F$21,0,IF(AQ$4=$F$21,$F58-SUM($Z58:AP58),MIN($F58*INDEX($AA$24:$DB$24,AQ$4-$D58+1),$F58-SUM($Z58:AP58)))))</f>
        <v>0</v>
      </c>
      <c r="AR58" s="191" t="n">
        <f aca="false" t="array" ref="AR58:AR58">IF(AR$4&lt;$D58,0,IF(AR$4&gt;$F$21,0,IF(AR$4=$F$21,$F58-SUM($Z58:AQ58),MIN($F58*INDEX($AA$24:$DB$24,AR$4-$D58+1),$F58-SUM($Z58:AQ58)))))</f>
        <v>0</v>
      </c>
      <c r="AS58" s="191" t="n">
        <f aca="false" t="array" ref="AS58:AS58">IF(AS$4&lt;$D58,0,IF(AS$4&gt;$F$21,0,IF(AS$4=$F$21,$F58-SUM($Z58:AR58),MIN($F58*INDEX($AA$24:$DB$24,AS$4-$D58+1),$F58-SUM($Z58:AR58)))))</f>
        <v>0</v>
      </c>
      <c r="AT58" s="191" t="n">
        <f aca="false" t="array" ref="AT58:AT58">IF(AT$4&lt;$D58,0,IF(AT$4&gt;$F$21,0,IF(AT$4=$F$21,$F58-SUM($Z58:AS58),MIN($F58*INDEX($AA$24:$DB$24,AT$4-$D58+1),$F58-SUM($Z58:AS58)))))</f>
        <v>0</v>
      </c>
      <c r="AU58" s="191" t="n">
        <f aca="false" t="array" ref="AU58:AU58">IF(AU$4&lt;$D58,0,IF(AU$4&gt;$F$21,0,IF(AU$4=$F$21,$F58-SUM($Z58:AT58),MIN($F58*INDEX($AA$24:$DB$24,AU$4-$D58+1),$F58-SUM($Z58:AT58)))))</f>
        <v>0</v>
      </c>
      <c r="AV58" s="191" t="n">
        <f aca="false" t="array" ref="AV58:AV58">IF(AV$4&lt;$D58,0,IF(AV$4&gt;$F$21,0,IF(AV$4=$F$21,$F58-SUM($Z58:AU58),MIN($F58*INDEX($AA$24:$DB$24,AV$4-$D58+1),$F58-SUM($Z58:AU58)))))</f>
        <v>0</v>
      </c>
      <c r="AW58" s="191" t="n">
        <f aca="false" t="array" ref="AW58:AW58">IF(AW$4&lt;$D58,0,IF(AW$4&gt;$F$21,0,IF(AW$4=$F$21,$F58-SUM($Z58:AV58),MIN($F58*INDEX($AA$24:$DB$24,AW$4-$D58+1),$F58-SUM($Z58:AV58)))))</f>
        <v>0</v>
      </c>
      <c r="AX58" s="191" t="n">
        <f aca="false" t="array" ref="AX58:AX58">IF(AX$4&lt;$D58,0,IF(AX$4&gt;$F$21,0,IF(AX$4=$F$21,$F58-SUM($Z58:AW58),MIN($F58*INDEX($AA$24:$DB$24,AX$4-$D58+1),$F58-SUM($Z58:AW58)))))</f>
        <v>0</v>
      </c>
      <c r="AY58" s="191" t="n">
        <f aca="false" t="array" ref="AY58:AY58">IF(AY$4&lt;$D58,0,IF(AY$4&gt;$F$21,0,IF(AY$4=$F$21,$F58-SUM($Z58:AX58),MIN($F58*INDEX($AA$24:$DB$24,AY$4-$D58+1),$F58-SUM($Z58:AX58)))))</f>
        <v>0</v>
      </c>
      <c r="AZ58" s="191" t="n">
        <f aca="false" t="array" ref="AZ58:AZ58">IF(AZ$4&lt;$D58,0,IF(AZ$4&gt;$F$21,0,IF(AZ$4=$F$21,$F58-SUM($Z58:AY58),MIN($F58*INDEX($AA$24:$DB$24,AZ$4-$D58+1),$F58-SUM($Z58:AY58)))))</f>
        <v>0</v>
      </c>
      <c r="BA58" s="191" t="n">
        <f aca="false" t="array" ref="BA58:BA58">IF(BA$4&lt;$D58,0,IF(BA$4&gt;$F$21,0,IF(BA$4=$F$21,$F58-SUM($Z58:AZ58),MIN($F58*INDEX($AA$24:$DB$24,BA$4-$D58+1),$F58-SUM($Z58:AZ58)))))</f>
        <v>0</v>
      </c>
      <c r="BB58" s="191" t="n">
        <f aca="false" t="array" ref="BB58:BB58">IF(BB$4&lt;$D58,0,IF(BB$4&gt;$F$21,0,IF(BB$4=$F$21,$F58-SUM($Z58:BA58),MIN($F58*INDEX($AA$24:$DB$24,BB$4-$D58+1),$F58-SUM($Z58:BA58)))))</f>
        <v>0</v>
      </c>
      <c r="BC58" s="191" t="n">
        <f aca="false" t="array" ref="BC58:BC58">IF(BC$4&lt;$D58,0,IF(BC$4&gt;$F$21,0,IF(BC$4=$F$21,$F58-SUM($Z58:BB58),MIN($F58*INDEX($AA$24:$DB$24,BC$4-$D58+1),$F58-SUM($Z58:BB58)))))</f>
        <v>0</v>
      </c>
      <c r="BD58" s="191" t="n">
        <f aca="false" t="array" ref="BD58:BD58">IF(BD$4&lt;$D58,0,IF(BD$4&gt;$F$21,0,IF(BD$4=$F$21,$F58-SUM($Z58:BC58),MIN($F58*INDEX($AA$24:$DB$24,BD$4-$D58+1),$F58-SUM($Z58:BC58)))))</f>
        <v>0</v>
      </c>
      <c r="BE58" s="191" t="n">
        <f aca="false" t="array" ref="BE58:BE58">IF(BE$4&lt;$D58,0,IF(BE$4&gt;$F$21,0,IF(BE$4=$F$21,$F58-SUM($Z58:BD58),MIN($F58*INDEX($AA$24:$DB$24,BE$4-$D58+1),$F58-SUM($Z58:BD58)))))</f>
        <v>0</v>
      </c>
      <c r="BF58" s="191" t="n">
        <f aca="false" t="array" ref="BF58:BF58">IF(BF$4&lt;$D58,0,IF(BF$4&gt;$F$21,0,IF(BF$4=$F$21,$F58-SUM($Z58:BE58),MIN($F58*INDEX($AA$24:$DB$24,BF$4-$D58+1),$F58-SUM($Z58:BE58)))))</f>
        <v>0</v>
      </c>
      <c r="BG58" s="191" t="n">
        <f aca="false" t="array" ref="BG58:BG58">IF(BG$4&lt;$D58,0,IF(BG$4&gt;$F$21,0,IF(BG$4=$F$21,$F58-SUM($Z58:BF58),MIN($F58*INDEX($AA$24:$DB$24,BG$4-$D58+1),$F58-SUM($Z58:BF58)))))</f>
        <v>1.64</v>
      </c>
      <c r="BH58" s="191" t="n">
        <f aca="false" t="array" ref="BH58:BH58">IF(BH$4&lt;$D58,0,IF(BH$4&gt;$F$21,0,IF(BH$4=$F$21,$F58-SUM($Z58:BG58),MIN($F58*INDEX($AA$24:$DB$24,BH$4-$D58+1),$F58-SUM($Z58:BG58)))))</f>
        <v>3.116</v>
      </c>
      <c r="BI58" s="191" t="n">
        <f aca="false" t="array" ref="BI58:BI58">IF(BI$4&lt;$D58,0,IF(BI$4&gt;$F$21,0,IF(BI$4=$F$21,$F58-SUM($Z58:BH58),MIN($F58*INDEX($AA$24:$DB$24,BI$4-$D58+1),$F58-SUM($Z58:BH58)))))</f>
        <v>2.8208</v>
      </c>
      <c r="BJ58" s="191" t="n">
        <f aca="false" t="array" ref="BJ58:BJ58">IF(BJ$4&lt;$D58,0,IF(BJ$4&gt;$F$21,0,IF(BJ$4=$F$21,$F58-SUM($Z58:BI58),MIN($F58*INDEX($AA$24:$DB$24,BJ$4-$D58+1),$F58-SUM($Z58:BI58)))))</f>
        <v>2.5256</v>
      </c>
      <c r="BK58" s="191" t="n">
        <f aca="false" t="array" ref="BK58:BK58">IF(BK$4&lt;$D58,0,IF(BK$4&gt;$F$21,0,IF(BK$4=$F$21,$F58-SUM($Z58:BJ58),MIN($F58*INDEX($AA$24:$DB$24,BK$4-$D58+1),$F58-SUM($Z58:BJ58)))))</f>
        <v>2.2632</v>
      </c>
      <c r="BL58" s="191" t="n">
        <f aca="false" t="array" ref="BL58:BL58">IF(BL$4&lt;$D58,0,IF(BL$4&gt;$F$21,0,IF(BL$4=$F$21,$F58-SUM($Z58:BK58),MIN($F58*INDEX($AA$24:$DB$24,BL$4-$D58+1),$F58-SUM($Z58:BK58)))))</f>
        <v>2.0336</v>
      </c>
      <c r="BM58" s="191" t="n">
        <f aca="false" t="array" ref="BM58:BM58">IF(BM$4&lt;$D58,0,IF(BM$4&gt;$F$21,0,IF(BM$4=$F$21,$F58-SUM($Z58:BL58),MIN($F58*INDEX($AA$24:$DB$24,BM$4-$D58+1),$F58-SUM($Z58:BL58)))))</f>
        <v>1.9352</v>
      </c>
      <c r="BN58" s="191" t="n">
        <f aca="false" t="array" ref="BN58:BN58">IF(BN$4&lt;$D58,0,IF(BN$4&gt;$F$21,0,IF(BN$4=$F$21,$F58-SUM($Z58:BM58),MIN($F58*INDEX($AA$24:$DB$24,BN$4-$D58+1),$F58-SUM($Z58:BM58)))))</f>
        <v>1.9352</v>
      </c>
      <c r="BO58" s="191" t="n">
        <f aca="false" t="array" ref="BO58:BO58">IF(BO$4&lt;$D58,0,IF(BO$4&gt;$F$21,0,IF(BO$4=$F$21,$F58-SUM($Z58:BN58),MIN($F58*INDEX($AA$24:$DB$24,BO$4-$D58+1),$F58-SUM($Z58:BN58)))))</f>
        <v>1.9352</v>
      </c>
      <c r="BP58" s="191" t="n">
        <f aca="false" t="array" ref="BP58:BP58">IF(BP$4&lt;$D58,0,IF(BP$4&gt;$F$21,0,IF(BP$4=$F$21,$F58-SUM($Z58:BO58),MIN($F58*INDEX($AA$24:$DB$24,BP$4-$D58+1),$F58-SUM($Z58:BO58)))))</f>
        <v>1.9352</v>
      </c>
      <c r="BQ58" s="191" t="n">
        <f aca="false" t="array" ref="BQ58:BQ58">IF(BQ$4&lt;$D58,0,IF(BQ$4&gt;$F$21,0,IF(BQ$4=$F$21,$F58-SUM($Z58:BP58),MIN($F58*INDEX($AA$24:$DB$24,BQ$4-$D58+1),$F58-SUM($Z58:BP58)))))</f>
        <v>1.9352</v>
      </c>
      <c r="BR58" s="191" t="n">
        <f aca="false" t="array" ref="BR58:BR58">IF(BR$4&lt;$D58,0,IF(BR$4&gt;$F$21,0,IF(BR$4=$F$21,$F58-SUM($Z58:BQ58),MIN($F58*INDEX($AA$24:$DB$24,BR$4-$D58+1),$F58-SUM($Z58:BQ58)))))</f>
        <v>1.9352</v>
      </c>
      <c r="BS58" s="191" t="n">
        <f aca="false" t="array" ref="BS58:BS58">IF(BS$4&lt;$D58,0,IF(BS$4&gt;$F$21,0,IF(BS$4=$F$21,$F58-SUM($Z58:BR58),MIN($F58*INDEX($AA$24:$DB$24,BS$4-$D58+1),$F58-SUM($Z58:BR58)))))</f>
        <v>1.9352</v>
      </c>
      <c r="BT58" s="191" t="n">
        <f aca="false" t="array" ref="BT58:BT58">IF(BT$4&lt;$D58,0,IF(BT$4&gt;$F$21,0,IF(BT$4=$F$21,$F58-SUM($Z58:BS58),MIN($F58*INDEX($AA$24:$DB$24,BT$4-$D58+1),$F58-SUM($Z58:BS58)))))</f>
        <v>1.9352</v>
      </c>
      <c r="BU58" s="191" t="n">
        <f aca="false" t="array" ref="BU58:BU58">IF(BU$4&lt;$D58,0,IF(BU$4&gt;$F$21,0,IF(BU$4=$F$21,$F58-SUM($Z58:BT58),MIN($F58*INDEX($AA$24:$DB$24,BU$4-$D58+1),$F58-SUM($Z58:BT58)))))</f>
        <v>1.9352</v>
      </c>
      <c r="BV58" s="191" t="n">
        <f aca="false" t="array" ref="BV58:BV58">IF(BV$4&lt;$D58,0,IF(BV$4&gt;$F$21,0,IF(BV$4=$F$21,$F58-SUM($Z58:BU58),MIN($F58*INDEX($AA$24:$DB$24,BV$4-$D58+1),$F58-SUM($Z58:BU58)))))</f>
        <v>0.984</v>
      </c>
      <c r="BW58" s="191" t="n">
        <f aca="false" t="array" ref="BW58:BW58">IF(BW$4&lt;$D58,0,IF(BW$4&gt;$F$21,0,IF(BW$4=$F$21,$F58-SUM($Z58:BV58),MIN($F58*INDEX($AA$24:$DB$24,BW$4-$D58+1),$F58-SUM($Z58:BV58)))))</f>
        <v>0</v>
      </c>
      <c r="BX58" s="191" t="n">
        <f aca="false" t="array" ref="BX58:BX58">IF(BX$4&lt;$D58,0,IF(BX$4&gt;$F$21,0,IF(BX$4=$F$21,$F58-SUM($Z58:BW58),MIN($F58*INDEX($AA$24:$DB$24,BX$4-$D58+1),$F58-SUM($Z58:BW58)))))</f>
        <v>0</v>
      </c>
      <c r="BY58" s="191" t="n">
        <f aca="false" t="array" ref="BY58:BY58">IF(BY$4&lt;$D58,0,IF(BY$4&gt;$F$21,0,IF(BY$4=$F$21,$F58-SUM($Z58:BX58),MIN($F58*INDEX($AA$24:$DB$24,BY$4-$D58+1),$F58-SUM($Z58:BX58)))))</f>
        <v>0</v>
      </c>
      <c r="BZ58" s="191" t="n">
        <f aca="false" t="array" ref="BZ58:BZ58">IF(BZ$4&lt;$D58,0,IF(BZ$4&gt;$F$21,0,IF(BZ$4=$F$21,$F58-SUM($Z58:BY58),MIN($F58*INDEX($AA$24:$DB$24,BZ$4-$D58+1),$F58-SUM($Z58:BY58)))))</f>
        <v>0</v>
      </c>
      <c r="CA58" s="191" t="n">
        <f aca="false" t="array" ref="CA58:CA58">IF(CA$4&lt;$D58,0,IF(CA$4&gt;$F$21,0,IF(CA$4=$F$21,$F58-SUM($Z58:BZ58),MIN($F58*INDEX($AA$24:$DB$24,CA$4-$D58+1),$F58-SUM($Z58:BZ58)))))</f>
        <v>0</v>
      </c>
      <c r="CB58" s="191" t="n">
        <f aca="false" t="array" ref="CB58:CB58">IF(CB$4&lt;$D58,0,IF(CB$4&gt;$F$21,0,IF(CB$4=$F$21,$F58-SUM($Z58:CA58),MIN($F58*INDEX($AA$24:$DB$24,CB$4-$D58+1),$F58-SUM($Z58:CA58)))))</f>
        <v>0</v>
      </c>
      <c r="CC58" s="191" t="n">
        <f aca="false" t="array" ref="CC58:CC58">IF(CC$4&lt;$D58,0,IF(CC$4&gt;$F$21,0,IF(CC$4=$F$21,$F58-SUM($Z58:CB58),MIN($F58*INDEX($AA$24:$DB$24,CC$4-$D58+1),$F58-SUM($Z58:CB58)))))</f>
        <v>0</v>
      </c>
      <c r="CD58" s="191" t="n">
        <f aca="false" t="array" ref="CD58:CD58">IF(CD$4&lt;$D58,0,IF(CD$4&gt;$F$21,0,IF(CD$4=$F$21,$F58-SUM($Z58:CC58),MIN($F58*INDEX($AA$24:$DB$24,CD$4-$D58+1),$F58-SUM($Z58:CC58)))))</f>
        <v>0</v>
      </c>
      <c r="CE58" s="191" t="n">
        <f aca="false" t="array" ref="CE58:CE58">IF(CE$4&lt;$D58,0,IF(CE$4&gt;$F$21,0,IF(CE$4=$F$21,$F58-SUM($Z58:CD58),MIN($F58*INDEX($AA$24:$DB$24,CE$4-$D58+1),$F58-SUM($Z58:CD58)))))</f>
        <v>0</v>
      </c>
      <c r="CF58" s="191" t="n">
        <f aca="false" t="array" ref="CF58:CF58">IF(CF$4&lt;$D58,0,IF(CF$4&gt;$F$21,0,IF(CF$4=$F$21,$F58-SUM($Z58:CE58),MIN($F58*INDEX($AA$24:$DB$24,CF$4-$D58+1),$F58-SUM($Z58:CE58)))))</f>
        <v>0</v>
      </c>
      <c r="CG58" s="191" t="n">
        <f aca="false" t="array" ref="CG58:CG58">IF(CG$4&lt;$D58,0,IF(CG$4&gt;$F$21,0,IF(CG$4=$F$21,$F58-SUM($Z58:CF58),MIN($F58*INDEX($AA$24:$DB$24,CG$4-$D58+1),$F58-SUM($Z58:CF58)))))</f>
        <v>0</v>
      </c>
      <c r="CH58" s="191" t="n">
        <f aca="false" t="array" ref="CH58:CH58">IF(CH$4&lt;$D58,0,IF(CH$4&gt;$F$21,0,IF(CH$4=$F$21,$F58-SUM($Z58:CG58),MIN($F58*INDEX($AA$24:$DB$24,CH$4-$D58+1),$F58-SUM($Z58:CG58)))))</f>
        <v>0</v>
      </c>
      <c r="CI58" s="191" t="n">
        <f aca="false" t="array" ref="CI58:CI58">IF(CI$4&lt;$D58,0,IF(CI$4&gt;$F$21,0,IF(CI$4=$F$21,$F58-SUM($Z58:CH58),MIN($F58*INDEX($AA$24:$DB$24,CI$4-$D58+1),$F58-SUM($Z58:CH58)))))</f>
        <v>0</v>
      </c>
      <c r="CJ58" s="191" t="n">
        <f aca="false" t="array" ref="CJ58:CJ58">IF(CJ$4&lt;$D58,0,IF(CJ$4&gt;$F$21,0,IF(CJ$4=$F$21,$F58-SUM($Z58:CI58),MIN($F58*INDEX($AA$24:$DB$24,CJ$4-$D58+1),$F58-SUM($Z58:CI58)))))</f>
        <v>0</v>
      </c>
      <c r="CK58" s="191" t="n">
        <f aca="false" t="array" ref="CK58:CK58">IF(CK$4&lt;$D58,0,IF(CK$4&gt;$F$21,0,IF(CK$4=$F$21,$F58-SUM($Z58:CJ58),MIN($F58*INDEX($AA$24:$DB$24,CK$4-$D58+1),$F58-SUM($Z58:CJ58)))))</f>
        <v>0</v>
      </c>
      <c r="CL58" s="191" t="n">
        <f aca="false" t="array" ref="CL58:CL58">IF(CL$4&lt;$D58,0,IF(CL$4&gt;$F$21,0,IF(CL$4=$F$21,$F58-SUM($Z58:CK58),MIN($F58*INDEX($AA$24:$DB$24,CL$4-$D58+1),$F58-SUM($Z58:CK58)))))</f>
        <v>0</v>
      </c>
      <c r="CM58" s="191" t="n">
        <f aca="false" t="array" ref="CM58:CM58">IF(CM$4&lt;$D58,0,IF(CM$4&gt;$F$21,0,IF(CM$4=$F$21,$F58-SUM($Z58:CL58),MIN($F58*INDEX($AA$24:$DB$24,CM$4-$D58+1),$F58-SUM($Z58:CL58)))))</f>
        <v>0</v>
      </c>
      <c r="CN58" s="191" t="n">
        <f aca="false" t="array" ref="CN58:CN58">IF(CN$4&lt;$D58,0,IF(CN$4&gt;$F$21,0,IF(CN$4=$F$21,$F58-SUM($Z58:CM58),MIN($F58*INDEX($AA$24:$DB$24,CN$4-$D58+1),$F58-SUM($Z58:CM58)))))</f>
        <v>0</v>
      </c>
      <c r="CO58" s="191" t="n">
        <f aca="false" t="array" ref="CO58:CO58">IF(CO$4&lt;$D58,0,IF(CO$4&gt;$F$21,0,IF(CO$4=$F$21,$F58-SUM($Z58:CN58),MIN($F58*INDEX($AA$24:$DB$24,CO$4-$D58+1),$F58-SUM($Z58:CN58)))))</f>
        <v>0</v>
      </c>
      <c r="CP58" s="191" t="n">
        <f aca="false" t="array" ref="CP58:CP58">IF(CP$4&lt;$D58,0,IF(CP$4&gt;$F$21,0,IF(CP$4=$F$21,$F58-SUM($Z58:CO58),MIN($F58*INDEX($AA$24:$DB$24,CP$4-$D58+1),$F58-SUM($Z58:CO58)))))</f>
        <v>0</v>
      </c>
      <c r="CQ58" s="191" t="n">
        <f aca="false" t="array" ref="CQ58:CQ58">IF(CQ$4&lt;$D58,0,IF(CQ$4&gt;$F$21,0,IF(CQ$4=$F$21,$F58-SUM($Z58:CP58),MIN($F58*INDEX($AA$24:$DB$24,CQ$4-$D58+1),$F58-SUM($Z58:CP58)))))</f>
        <v>0</v>
      </c>
      <c r="CR58" s="191" t="n">
        <f aca="false" t="array" ref="CR58:CR58">IF(CR$4&lt;$D58,0,IF(CR$4&gt;$F$21,0,IF(CR$4=$F$21,$F58-SUM($Z58:CQ58),MIN($F58*INDEX($AA$24:$DB$24,CR$4-$D58+1),$F58-SUM($Z58:CQ58)))))</f>
        <v>0</v>
      </c>
      <c r="CS58" s="191" t="n">
        <f aca="false" t="array" ref="CS58:CS58">IF(CS$4&lt;$D58,0,IF(CS$4&gt;$F$21,0,IF(CS$4=$F$21,$F58-SUM($Z58:CR58),MIN($F58*INDEX($AA$24:$DB$24,CS$4-$D58+1),$F58-SUM($Z58:CR58)))))</f>
        <v>0</v>
      </c>
      <c r="CT58" s="191" t="n">
        <f aca="false" t="array" ref="CT58:CT58">IF(CT$4&lt;$D58,0,IF(CT$4&gt;$F$21,0,IF(CT$4=$F$21,$F58-SUM($Z58:CS58),MIN($F58*INDEX($AA$24:$DB$24,CT$4-$D58+1),$F58-SUM($Z58:CS58)))))</f>
        <v>0</v>
      </c>
      <c r="CU58" s="191" t="n">
        <f aca="false" t="array" ref="CU58:CU58">IF(CU$4&lt;$D58,0,IF(CU$4&gt;$F$21,0,IF(CU$4=$F$21,$F58-SUM($Z58:CT58),MIN($F58*INDEX($AA$24:$DB$24,CU$4-$D58+1),$F58-SUM($Z58:CT58)))))</f>
        <v>0</v>
      </c>
      <c r="CV58" s="191" t="n">
        <f aca="false" t="array" ref="CV58:CV58">IF(CV$4&lt;$D58,0,IF(CV$4&gt;$F$21,0,IF(CV$4=$F$21,$F58-SUM($Z58:CU58),MIN($F58*INDEX($AA$24:$DB$24,CV$4-$D58+1),$F58-SUM($Z58:CU58)))))</f>
        <v>0</v>
      </c>
      <c r="CW58" s="191" t="n">
        <f aca="false" t="array" ref="CW58:CW58">IF(CW$4&lt;$D58,0,IF(CW$4&gt;$F$21,0,IF(CW$4=$F$21,$F58-SUM($Z58:CV58),MIN($F58*INDEX($AA$24:$DB$24,CW$4-$D58+1),$F58-SUM($Z58:CV58)))))</f>
        <v>0</v>
      </c>
      <c r="CX58" s="191" t="n">
        <f aca="false" t="array" ref="CX58:CX58">IF(CX$4&lt;$D58,0,IF(CX$4&gt;$F$21,0,IF(CX$4=$F$21,$F58-SUM($Z58:CW58),MIN($F58*INDEX($AA$24:$DB$24,CX$4-$D58+1),$F58-SUM($Z58:CW58)))))</f>
        <v>0</v>
      </c>
      <c r="CY58" s="191" t="n">
        <f aca="false" t="array" ref="CY58:CY58">IF(CY$4&lt;$D58,0,IF(CY$4&gt;$F$21,0,IF(CY$4=$F$21,$F58-SUM($Z58:CX58),MIN($F58*INDEX($AA$24:$DB$24,CY$4-$D58+1),$F58-SUM($Z58:CX58)))))</f>
        <v>0</v>
      </c>
      <c r="CZ58" s="191" t="n">
        <f aca="false" t="array" ref="CZ58:CZ58">IF(CZ$4&lt;$D58,0,IF(CZ$4&gt;$F$21,0,IF(CZ$4=$F$21,$F58-SUM($Z58:CY58),MIN($F58*INDEX($AA$24:$DB$24,CZ$4-$D58+1),$F58-SUM($Z58:CY58)))))</f>
        <v>0</v>
      </c>
      <c r="DA58" s="191" t="n">
        <f aca="false" t="array" ref="DA58:DA58">IF(DA$4&lt;$D58,0,IF(DA$4&gt;$F$21,0,IF(DA$4=$F$21,$F58-SUM($Z58:CZ58),MIN($F58*INDEX($AA$24:$DB$24,DA$4-$D58+1),$F58-SUM($Z58:CZ58)))))</f>
        <v>0</v>
      </c>
      <c r="DB58" s="191" t="n">
        <f aca="false" t="array" ref="DB58:DB58">IF(DB$4&lt;$D58,0,IF(DB$4&gt;$F$21,0,IF(DB$4=$F$21,$F58-SUM($Z58:DA58),MIN($F58*INDEX($AA$24:$DB$24,DB$4-$D58+1),$F58-SUM($Z58:DA58)))))</f>
        <v>0</v>
      </c>
    </row>
    <row r="59" customFormat="false" ht="14.25" hidden="false" customHeight="false" outlineLevel="3" collapsed="false">
      <c r="D59" s="3" t="n">
        <v>34</v>
      </c>
      <c r="E59" s="3" t="str">
        <v>Total Capex Year 34</v>
      </c>
      <c r="F59" s="187" t="n">
        <v>49.8</v>
      </c>
      <c r="G59" s="187" t="n">
        <f aca="false">SUM(AA59:DB59)-F59</f>
        <v>0</v>
      </c>
      <c r="AA59" s="191" t="n">
        <f aca="false" t="array" ref="AA59:AA59">IF(AA$4&lt;$D59,0,IF(AA$4&gt;$F$21,0,IF(AA$4=$F$21,$F59-SUM($Z59:Z59),MIN($F59*INDEX($AA$24:$DB$24,AA$4-$D59+1),$F59-SUM($Z59:Z59)))))</f>
        <v>0</v>
      </c>
      <c r="AB59" s="191" t="n">
        <f aca="false" t="array" ref="AB59:AB59">IF(AB$4&lt;$D59,0,IF(AB$4&gt;$F$21,0,IF(AB$4=$F$21,$F59-SUM($Z59:AA59),MIN($F59*INDEX($AA$24:$DB$24,AB$4-$D59+1),$F59-SUM($Z59:AA59)))))</f>
        <v>0</v>
      </c>
      <c r="AC59" s="191" t="n">
        <f aca="false" t="array" ref="AC59:AC59">IF(AC$4&lt;$D59,0,IF(AC$4&gt;$F$21,0,IF(AC$4=$F$21,$F59-SUM($Z59:AB59),MIN($F59*INDEX($AA$24:$DB$24,AC$4-$D59+1),$F59-SUM($Z59:AB59)))))</f>
        <v>0</v>
      </c>
      <c r="AD59" s="191" t="n">
        <f aca="false" t="array" ref="AD59:AD59">IF(AD$4&lt;$D59,0,IF(AD$4&gt;$F$21,0,IF(AD$4=$F$21,$F59-SUM($Z59:AC59),MIN($F59*INDEX($AA$24:$DB$24,AD$4-$D59+1),$F59-SUM($Z59:AC59)))))</f>
        <v>0</v>
      </c>
      <c r="AE59" s="191" t="n">
        <f aca="false" t="array" ref="AE59:AE59">IF(AE$4&lt;$D59,0,IF(AE$4&gt;$F$21,0,IF(AE$4=$F$21,$F59-SUM($Z59:AD59),MIN($F59*INDEX($AA$24:$DB$24,AE$4-$D59+1),$F59-SUM($Z59:AD59)))))</f>
        <v>0</v>
      </c>
      <c r="AF59" s="191" t="n">
        <f aca="false" t="array" ref="AF59:AF59">IF(AF$4&lt;$D59,0,IF(AF$4&gt;$F$21,0,IF(AF$4=$F$21,$F59-SUM($Z59:AE59),MIN($F59*INDEX($AA$24:$DB$24,AF$4-$D59+1),$F59-SUM($Z59:AE59)))))</f>
        <v>0</v>
      </c>
      <c r="AG59" s="191" t="n">
        <f aca="false" t="array" ref="AG59:AG59">IF(AG$4&lt;$D59,0,IF(AG$4&gt;$F$21,0,IF(AG$4=$F$21,$F59-SUM($Z59:AF59),MIN($F59*INDEX($AA$24:$DB$24,AG$4-$D59+1),$F59-SUM($Z59:AF59)))))</f>
        <v>0</v>
      </c>
      <c r="AH59" s="191" t="n">
        <f aca="false" t="array" ref="AH59:AH59">IF(AH$4&lt;$D59,0,IF(AH$4&gt;$F$21,0,IF(AH$4=$F$21,$F59-SUM($Z59:AG59),MIN($F59*INDEX($AA$24:$DB$24,AH$4-$D59+1),$F59-SUM($Z59:AG59)))))</f>
        <v>0</v>
      </c>
      <c r="AI59" s="191" t="n">
        <f aca="false" t="array" ref="AI59:AI59">IF(AI$4&lt;$D59,0,IF(AI$4&gt;$F$21,0,IF(AI$4=$F$21,$F59-SUM($Z59:AH59),MIN($F59*INDEX($AA$24:$DB$24,AI$4-$D59+1),$F59-SUM($Z59:AH59)))))</f>
        <v>0</v>
      </c>
      <c r="AJ59" s="191" t="n">
        <f aca="false" t="array" ref="AJ59:AJ59">IF(AJ$4&lt;$D59,0,IF(AJ$4&gt;$F$21,0,IF(AJ$4=$F$21,$F59-SUM($Z59:AI59),MIN($F59*INDEX($AA$24:$DB$24,AJ$4-$D59+1),$F59-SUM($Z59:AI59)))))</f>
        <v>0</v>
      </c>
      <c r="AK59" s="191" t="n">
        <f aca="false" t="array" ref="AK59:AK59">IF(AK$4&lt;$D59,0,IF(AK$4&gt;$F$21,0,IF(AK$4=$F$21,$F59-SUM($Z59:AJ59),MIN($F59*INDEX($AA$24:$DB$24,AK$4-$D59+1),$F59-SUM($Z59:AJ59)))))</f>
        <v>0</v>
      </c>
      <c r="AL59" s="191" t="n">
        <f aca="false" t="array" ref="AL59:AL59">IF(AL$4&lt;$D59,0,IF(AL$4&gt;$F$21,0,IF(AL$4=$F$21,$F59-SUM($Z59:AK59),MIN($F59*INDEX($AA$24:$DB$24,AL$4-$D59+1),$F59-SUM($Z59:AK59)))))</f>
        <v>0</v>
      </c>
      <c r="AM59" s="191" t="n">
        <f aca="false" t="array" ref="AM59:AM59">IF(AM$4&lt;$D59,0,IF(AM$4&gt;$F$21,0,IF(AM$4=$F$21,$F59-SUM($Z59:AL59),MIN($F59*INDEX($AA$24:$DB$24,AM$4-$D59+1),$F59-SUM($Z59:AL59)))))</f>
        <v>0</v>
      </c>
      <c r="AN59" s="191" t="n">
        <f aca="false" t="array" ref="AN59:AN59">IF(AN$4&lt;$D59,0,IF(AN$4&gt;$F$21,0,IF(AN$4=$F$21,$F59-SUM($Z59:AM59),MIN($F59*INDEX($AA$24:$DB$24,AN$4-$D59+1),$F59-SUM($Z59:AM59)))))</f>
        <v>0</v>
      </c>
      <c r="AO59" s="191" t="n">
        <f aca="false" t="array" ref="AO59:AO59">IF(AO$4&lt;$D59,0,IF(AO$4&gt;$F$21,0,IF(AO$4=$F$21,$F59-SUM($Z59:AN59),MIN($F59*INDEX($AA$24:$DB$24,AO$4-$D59+1),$F59-SUM($Z59:AN59)))))</f>
        <v>0</v>
      </c>
      <c r="AP59" s="191" t="n">
        <f aca="false" t="array" ref="AP59:AP59">IF(AP$4&lt;$D59,0,IF(AP$4&gt;$F$21,0,IF(AP$4=$F$21,$F59-SUM($Z59:AO59),MIN($F59*INDEX($AA$24:$DB$24,AP$4-$D59+1),$F59-SUM($Z59:AO59)))))</f>
        <v>0</v>
      </c>
      <c r="AQ59" s="191" t="n">
        <f aca="false" t="array" ref="AQ59:AQ59">IF(AQ$4&lt;$D59,0,IF(AQ$4&gt;$F$21,0,IF(AQ$4=$F$21,$F59-SUM($Z59:AP59),MIN($F59*INDEX($AA$24:$DB$24,AQ$4-$D59+1),$F59-SUM($Z59:AP59)))))</f>
        <v>0</v>
      </c>
      <c r="AR59" s="191" t="n">
        <f aca="false" t="array" ref="AR59:AR59">IF(AR$4&lt;$D59,0,IF(AR$4&gt;$F$21,0,IF(AR$4=$F$21,$F59-SUM($Z59:AQ59),MIN($F59*INDEX($AA$24:$DB$24,AR$4-$D59+1),$F59-SUM($Z59:AQ59)))))</f>
        <v>0</v>
      </c>
      <c r="AS59" s="191" t="n">
        <f aca="false" t="array" ref="AS59:AS59">IF(AS$4&lt;$D59,0,IF(AS$4&gt;$F$21,0,IF(AS$4=$F$21,$F59-SUM($Z59:AR59),MIN($F59*INDEX($AA$24:$DB$24,AS$4-$D59+1),$F59-SUM($Z59:AR59)))))</f>
        <v>0</v>
      </c>
      <c r="AT59" s="191" t="n">
        <f aca="false" t="array" ref="AT59:AT59">IF(AT$4&lt;$D59,0,IF(AT$4&gt;$F$21,0,IF(AT$4=$F$21,$F59-SUM($Z59:AS59),MIN($F59*INDEX($AA$24:$DB$24,AT$4-$D59+1),$F59-SUM($Z59:AS59)))))</f>
        <v>0</v>
      </c>
      <c r="AU59" s="191" t="n">
        <f aca="false" t="array" ref="AU59:AU59">IF(AU$4&lt;$D59,0,IF(AU$4&gt;$F$21,0,IF(AU$4=$F$21,$F59-SUM($Z59:AT59),MIN($F59*INDEX($AA$24:$DB$24,AU$4-$D59+1),$F59-SUM($Z59:AT59)))))</f>
        <v>0</v>
      </c>
      <c r="AV59" s="191" t="n">
        <f aca="false" t="array" ref="AV59:AV59">IF(AV$4&lt;$D59,0,IF(AV$4&gt;$F$21,0,IF(AV$4=$F$21,$F59-SUM($Z59:AU59),MIN($F59*INDEX($AA$24:$DB$24,AV$4-$D59+1),$F59-SUM($Z59:AU59)))))</f>
        <v>0</v>
      </c>
      <c r="AW59" s="191" t="n">
        <f aca="false" t="array" ref="AW59:AW59">IF(AW$4&lt;$D59,0,IF(AW$4&gt;$F$21,0,IF(AW$4=$F$21,$F59-SUM($Z59:AV59),MIN($F59*INDEX($AA$24:$DB$24,AW$4-$D59+1),$F59-SUM($Z59:AV59)))))</f>
        <v>0</v>
      </c>
      <c r="AX59" s="191" t="n">
        <f aca="false" t="array" ref="AX59:AX59">IF(AX$4&lt;$D59,0,IF(AX$4&gt;$F$21,0,IF(AX$4=$F$21,$F59-SUM($Z59:AW59),MIN($F59*INDEX($AA$24:$DB$24,AX$4-$D59+1),$F59-SUM($Z59:AW59)))))</f>
        <v>0</v>
      </c>
      <c r="AY59" s="191" t="n">
        <f aca="false" t="array" ref="AY59:AY59">IF(AY$4&lt;$D59,0,IF(AY$4&gt;$F$21,0,IF(AY$4=$F$21,$F59-SUM($Z59:AX59),MIN($F59*INDEX($AA$24:$DB$24,AY$4-$D59+1),$F59-SUM($Z59:AX59)))))</f>
        <v>0</v>
      </c>
      <c r="AZ59" s="191" t="n">
        <f aca="false" t="array" ref="AZ59:AZ59">IF(AZ$4&lt;$D59,0,IF(AZ$4&gt;$F$21,0,IF(AZ$4=$F$21,$F59-SUM($Z59:AY59),MIN($F59*INDEX($AA$24:$DB$24,AZ$4-$D59+1),$F59-SUM($Z59:AY59)))))</f>
        <v>0</v>
      </c>
      <c r="BA59" s="191" t="n">
        <f aca="false" t="array" ref="BA59:BA59">IF(BA$4&lt;$D59,0,IF(BA$4&gt;$F$21,0,IF(BA$4=$F$21,$F59-SUM($Z59:AZ59),MIN($F59*INDEX($AA$24:$DB$24,BA$4-$D59+1),$F59-SUM($Z59:AZ59)))))</f>
        <v>0</v>
      </c>
      <c r="BB59" s="191" t="n">
        <f aca="false" t="array" ref="BB59:BB59">IF(BB$4&lt;$D59,0,IF(BB$4&gt;$F$21,0,IF(BB$4=$F$21,$F59-SUM($Z59:BA59),MIN($F59*INDEX($AA$24:$DB$24,BB$4-$D59+1),$F59-SUM($Z59:BA59)))))</f>
        <v>0</v>
      </c>
      <c r="BC59" s="191" t="n">
        <f aca="false" t="array" ref="BC59:BC59">IF(BC$4&lt;$D59,0,IF(BC$4&gt;$F$21,0,IF(BC$4=$F$21,$F59-SUM($Z59:BB59),MIN($F59*INDEX($AA$24:$DB$24,BC$4-$D59+1),$F59-SUM($Z59:BB59)))))</f>
        <v>0</v>
      </c>
      <c r="BD59" s="191" t="n">
        <f aca="false" t="array" ref="BD59:BD59">IF(BD$4&lt;$D59,0,IF(BD$4&gt;$F$21,0,IF(BD$4=$F$21,$F59-SUM($Z59:BC59),MIN($F59*INDEX($AA$24:$DB$24,BD$4-$D59+1),$F59-SUM($Z59:BC59)))))</f>
        <v>0</v>
      </c>
      <c r="BE59" s="191" t="n">
        <f aca="false" t="array" ref="BE59:BE59">IF(BE$4&lt;$D59,0,IF(BE$4&gt;$F$21,0,IF(BE$4=$F$21,$F59-SUM($Z59:BD59),MIN($F59*INDEX($AA$24:$DB$24,BE$4-$D59+1),$F59-SUM($Z59:BD59)))))</f>
        <v>0</v>
      </c>
      <c r="BF59" s="191" t="n">
        <f aca="false" t="array" ref="BF59:BF59">IF(BF$4&lt;$D59,0,IF(BF$4&gt;$F$21,0,IF(BF$4=$F$21,$F59-SUM($Z59:BE59),MIN($F59*INDEX($AA$24:$DB$24,BF$4-$D59+1),$F59-SUM($Z59:BE59)))))</f>
        <v>0</v>
      </c>
      <c r="BG59" s="191" t="n">
        <f aca="false" t="array" ref="BG59:BG59">IF(BG$4&lt;$D59,0,IF(BG$4&gt;$F$21,0,IF(BG$4=$F$21,$F59-SUM($Z59:BF59),MIN($F59*INDEX($AA$24:$DB$24,BG$4-$D59+1),$F59-SUM($Z59:BF59)))))</f>
        <v>0</v>
      </c>
      <c r="BH59" s="191" t="n">
        <f aca="false" t="array" ref="BH59:BH59">IF(BH$4&lt;$D59,0,IF(BH$4&gt;$F$21,0,IF(BH$4=$F$21,$F59-SUM($Z59:BG59),MIN($F59*INDEX($AA$24:$DB$24,BH$4-$D59+1),$F59-SUM($Z59:BG59)))))</f>
        <v>2.49</v>
      </c>
      <c r="BI59" s="191" t="n">
        <f aca="false" t="array" ref="BI59:BI59">IF(BI$4&lt;$D59,0,IF(BI$4&gt;$F$21,0,IF(BI$4=$F$21,$F59-SUM($Z59:BH59),MIN($F59*INDEX($AA$24:$DB$24,BI$4-$D59+1),$F59-SUM($Z59:BH59)))))</f>
        <v>4.731</v>
      </c>
      <c r="BJ59" s="191" t="n">
        <f aca="false" t="array" ref="BJ59:BJ59">IF(BJ$4&lt;$D59,0,IF(BJ$4&gt;$F$21,0,IF(BJ$4=$F$21,$F59-SUM($Z59:BI59),MIN($F59*INDEX($AA$24:$DB$24,BJ$4-$D59+1),$F59-SUM($Z59:BI59)))))</f>
        <v>4.2828</v>
      </c>
      <c r="BK59" s="191" t="n">
        <f aca="false" t="array" ref="BK59:BK59">IF(BK$4&lt;$D59,0,IF(BK$4&gt;$F$21,0,IF(BK$4=$F$21,$F59-SUM($Z59:BJ59),MIN($F59*INDEX($AA$24:$DB$24,BK$4-$D59+1),$F59-SUM($Z59:BJ59)))))</f>
        <v>3.8346</v>
      </c>
      <c r="BL59" s="191" t="n">
        <f aca="false" t="array" ref="BL59:BL59">IF(BL$4&lt;$D59,0,IF(BL$4&gt;$F$21,0,IF(BL$4=$F$21,$F59-SUM($Z59:BK59),MIN($F59*INDEX($AA$24:$DB$24,BL$4-$D59+1),$F59-SUM($Z59:BK59)))))</f>
        <v>3.4362</v>
      </c>
      <c r="BM59" s="191" t="n">
        <f aca="false" t="array" ref="BM59:BM59">IF(BM$4&lt;$D59,0,IF(BM$4&gt;$F$21,0,IF(BM$4=$F$21,$F59-SUM($Z59:BL59),MIN($F59*INDEX($AA$24:$DB$24,BM$4-$D59+1),$F59-SUM($Z59:BL59)))))</f>
        <v>3.0876</v>
      </c>
      <c r="BN59" s="191" t="n">
        <f aca="false" t="array" ref="BN59:BN59">IF(BN$4&lt;$D59,0,IF(BN$4&gt;$F$21,0,IF(BN$4=$F$21,$F59-SUM($Z59:BM59),MIN($F59*INDEX($AA$24:$DB$24,BN$4-$D59+1),$F59-SUM($Z59:BM59)))))</f>
        <v>2.9382</v>
      </c>
      <c r="BO59" s="191" t="n">
        <f aca="false" t="array" ref="BO59:BO59">IF(BO$4&lt;$D59,0,IF(BO$4&gt;$F$21,0,IF(BO$4=$F$21,$F59-SUM($Z59:BN59),MIN($F59*INDEX($AA$24:$DB$24,BO$4-$D59+1),$F59-SUM($Z59:BN59)))))</f>
        <v>2.9382</v>
      </c>
      <c r="BP59" s="191" t="n">
        <f aca="false" t="array" ref="BP59:BP59">IF(BP$4&lt;$D59,0,IF(BP$4&gt;$F$21,0,IF(BP$4=$F$21,$F59-SUM($Z59:BO59),MIN($F59*INDEX($AA$24:$DB$24,BP$4-$D59+1),$F59-SUM($Z59:BO59)))))</f>
        <v>2.9382</v>
      </c>
      <c r="BQ59" s="191" t="n">
        <f aca="false" t="array" ref="BQ59:BQ59">IF(BQ$4&lt;$D59,0,IF(BQ$4&gt;$F$21,0,IF(BQ$4=$F$21,$F59-SUM($Z59:BP59),MIN($F59*INDEX($AA$24:$DB$24,BQ$4-$D59+1),$F59-SUM($Z59:BP59)))))</f>
        <v>2.9382</v>
      </c>
      <c r="BR59" s="191" t="n">
        <f aca="false" t="array" ref="BR59:BR59">IF(BR$4&lt;$D59,0,IF(BR$4&gt;$F$21,0,IF(BR$4=$F$21,$F59-SUM($Z59:BQ59),MIN($F59*INDEX($AA$24:$DB$24,BR$4-$D59+1),$F59-SUM($Z59:BQ59)))))</f>
        <v>2.9382</v>
      </c>
      <c r="BS59" s="191" t="n">
        <f aca="false" t="array" ref="BS59:BS59">IF(BS$4&lt;$D59,0,IF(BS$4&gt;$F$21,0,IF(BS$4=$F$21,$F59-SUM($Z59:BR59),MIN($F59*INDEX($AA$24:$DB$24,BS$4-$D59+1),$F59-SUM($Z59:BR59)))))</f>
        <v>2.9382</v>
      </c>
      <c r="BT59" s="191" t="n">
        <f aca="false" t="array" ref="BT59:BT59">IF(BT$4&lt;$D59,0,IF(BT$4&gt;$F$21,0,IF(BT$4=$F$21,$F59-SUM($Z59:BS59),MIN($F59*INDEX($AA$24:$DB$24,BT$4-$D59+1),$F59-SUM($Z59:BS59)))))</f>
        <v>2.9382</v>
      </c>
      <c r="BU59" s="191" t="n">
        <f aca="false" t="array" ref="BU59:BU59">IF(BU$4&lt;$D59,0,IF(BU$4&gt;$F$21,0,IF(BU$4=$F$21,$F59-SUM($Z59:BT59),MIN($F59*INDEX($AA$24:$DB$24,BU$4-$D59+1),$F59-SUM($Z59:BT59)))))</f>
        <v>2.9382</v>
      </c>
      <c r="BV59" s="191" t="n">
        <f aca="false" t="array" ref="BV59:BV59">IF(BV$4&lt;$D59,0,IF(BV$4&gt;$F$21,0,IF(BV$4=$F$21,$F59-SUM($Z59:BU59),MIN($F59*INDEX($AA$24:$DB$24,BV$4-$D59+1),$F59-SUM($Z59:BU59)))))</f>
        <v>2.9382</v>
      </c>
      <c r="BW59" s="191" t="n">
        <f aca="false" t="array" ref="BW59:BW59">IF(BW$4&lt;$D59,0,IF(BW$4&gt;$F$21,0,IF(BW$4=$F$21,$F59-SUM($Z59:BV59),MIN($F59*INDEX($AA$24:$DB$24,BW$4-$D59+1),$F59-SUM($Z59:BV59)))))</f>
        <v>1.494</v>
      </c>
      <c r="BX59" s="191" t="n">
        <f aca="false" t="array" ref="BX59:BX59">IF(BX$4&lt;$D59,0,IF(BX$4&gt;$F$21,0,IF(BX$4=$F$21,$F59-SUM($Z59:BW59),MIN($F59*INDEX($AA$24:$DB$24,BX$4-$D59+1),$F59-SUM($Z59:BW59)))))</f>
        <v>0</v>
      </c>
      <c r="BY59" s="191" t="n">
        <f aca="false" t="array" ref="BY59:BY59">IF(BY$4&lt;$D59,0,IF(BY$4&gt;$F$21,0,IF(BY$4=$F$21,$F59-SUM($Z59:BX59),MIN($F59*INDEX($AA$24:$DB$24,BY$4-$D59+1),$F59-SUM($Z59:BX59)))))</f>
        <v>0</v>
      </c>
      <c r="BZ59" s="191" t="n">
        <f aca="false" t="array" ref="BZ59:BZ59">IF(BZ$4&lt;$D59,0,IF(BZ$4&gt;$F$21,0,IF(BZ$4=$F$21,$F59-SUM($Z59:BY59),MIN($F59*INDEX($AA$24:$DB$24,BZ$4-$D59+1),$F59-SUM($Z59:BY59)))))</f>
        <v>0</v>
      </c>
      <c r="CA59" s="191" t="n">
        <f aca="false" t="array" ref="CA59:CA59">IF(CA$4&lt;$D59,0,IF(CA$4&gt;$F$21,0,IF(CA$4=$F$21,$F59-SUM($Z59:BZ59),MIN($F59*INDEX($AA$24:$DB$24,CA$4-$D59+1),$F59-SUM($Z59:BZ59)))))</f>
        <v>0</v>
      </c>
      <c r="CB59" s="191" t="n">
        <f aca="false" t="array" ref="CB59:CB59">IF(CB$4&lt;$D59,0,IF(CB$4&gt;$F$21,0,IF(CB$4=$F$21,$F59-SUM($Z59:CA59),MIN($F59*INDEX($AA$24:$DB$24,CB$4-$D59+1),$F59-SUM($Z59:CA59)))))</f>
        <v>0</v>
      </c>
      <c r="CC59" s="191" t="n">
        <f aca="false" t="array" ref="CC59:CC59">IF(CC$4&lt;$D59,0,IF(CC$4&gt;$F$21,0,IF(CC$4=$F$21,$F59-SUM($Z59:CB59),MIN($F59*INDEX($AA$24:$DB$24,CC$4-$D59+1),$F59-SUM($Z59:CB59)))))</f>
        <v>0</v>
      </c>
      <c r="CD59" s="191" t="n">
        <f aca="false" t="array" ref="CD59:CD59">IF(CD$4&lt;$D59,0,IF(CD$4&gt;$F$21,0,IF(CD$4=$F$21,$F59-SUM($Z59:CC59),MIN($F59*INDEX($AA$24:$DB$24,CD$4-$D59+1),$F59-SUM($Z59:CC59)))))</f>
        <v>0</v>
      </c>
      <c r="CE59" s="191" t="n">
        <f aca="false" t="array" ref="CE59:CE59">IF(CE$4&lt;$D59,0,IF(CE$4&gt;$F$21,0,IF(CE$4=$F$21,$F59-SUM($Z59:CD59),MIN($F59*INDEX($AA$24:$DB$24,CE$4-$D59+1),$F59-SUM($Z59:CD59)))))</f>
        <v>0</v>
      </c>
      <c r="CF59" s="191" t="n">
        <f aca="false" t="array" ref="CF59:CF59">IF(CF$4&lt;$D59,0,IF(CF$4&gt;$F$21,0,IF(CF$4=$F$21,$F59-SUM($Z59:CE59),MIN($F59*INDEX($AA$24:$DB$24,CF$4-$D59+1),$F59-SUM($Z59:CE59)))))</f>
        <v>0</v>
      </c>
      <c r="CG59" s="191" t="n">
        <f aca="false" t="array" ref="CG59:CG59">IF(CG$4&lt;$D59,0,IF(CG$4&gt;$F$21,0,IF(CG$4=$F$21,$F59-SUM($Z59:CF59),MIN($F59*INDEX($AA$24:$DB$24,CG$4-$D59+1),$F59-SUM($Z59:CF59)))))</f>
        <v>0</v>
      </c>
      <c r="CH59" s="191" t="n">
        <f aca="false" t="array" ref="CH59:CH59">IF(CH$4&lt;$D59,0,IF(CH$4&gt;$F$21,0,IF(CH$4=$F$21,$F59-SUM($Z59:CG59),MIN($F59*INDEX($AA$24:$DB$24,CH$4-$D59+1),$F59-SUM($Z59:CG59)))))</f>
        <v>0</v>
      </c>
      <c r="CI59" s="191" t="n">
        <f aca="false" t="array" ref="CI59:CI59">IF(CI$4&lt;$D59,0,IF(CI$4&gt;$F$21,0,IF(CI$4=$F$21,$F59-SUM($Z59:CH59),MIN($F59*INDEX($AA$24:$DB$24,CI$4-$D59+1),$F59-SUM($Z59:CH59)))))</f>
        <v>0</v>
      </c>
      <c r="CJ59" s="191" t="n">
        <f aca="false" t="array" ref="CJ59:CJ59">IF(CJ$4&lt;$D59,0,IF(CJ$4&gt;$F$21,0,IF(CJ$4=$F$21,$F59-SUM($Z59:CI59),MIN($F59*INDEX($AA$24:$DB$24,CJ$4-$D59+1),$F59-SUM($Z59:CI59)))))</f>
        <v>0</v>
      </c>
      <c r="CK59" s="191" t="n">
        <f aca="false" t="array" ref="CK59:CK59">IF(CK$4&lt;$D59,0,IF(CK$4&gt;$F$21,0,IF(CK$4=$F$21,$F59-SUM($Z59:CJ59),MIN($F59*INDEX($AA$24:$DB$24,CK$4-$D59+1),$F59-SUM($Z59:CJ59)))))</f>
        <v>0</v>
      </c>
      <c r="CL59" s="191" t="n">
        <f aca="false" t="array" ref="CL59:CL59">IF(CL$4&lt;$D59,0,IF(CL$4&gt;$F$21,0,IF(CL$4=$F$21,$F59-SUM($Z59:CK59),MIN($F59*INDEX($AA$24:$DB$24,CL$4-$D59+1),$F59-SUM($Z59:CK59)))))</f>
        <v>0</v>
      </c>
      <c r="CM59" s="191" t="n">
        <f aca="false" t="array" ref="CM59:CM59">IF(CM$4&lt;$D59,0,IF(CM$4&gt;$F$21,0,IF(CM$4=$F$21,$F59-SUM($Z59:CL59),MIN($F59*INDEX($AA$24:$DB$24,CM$4-$D59+1),$F59-SUM($Z59:CL59)))))</f>
        <v>0</v>
      </c>
      <c r="CN59" s="191" t="n">
        <f aca="false" t="array" ref="CN59:CN59">IF(CN$4&lt;$D59,0,IF(CN$4&gt;$F$21,0,IF(CN$4=$F$21,$F59-SUM($Z59:CM59),MIN($F59*INDEX($AA$24:$DB$24,CN$4-$D59+1),$F59-SUM($Z59:CM59)))))</f>
        <v>0</v>
      </c>
      <c r="CO59" s="191" t="n">
        <f aca="false" t="array" ref="CO59:CO59">IF(CO$4&lt;$D59,0,IF(CO$4&gt;$F$21,0,IF(CO$4=$F$21,$F59-SUM($Z59:CN59),MIN($F59*INDEX($AA$24:$DB$24,CO$4-$D59+1),$F59-SUM($Z59:CN59)))))</f>
        <v>0</v>
      </c>
      <c r="CP59" s="191" t="n">
        <f aca="false" t="array" ref="CP59:CP59">IF(CP$4&lt;$D59,0,IF(CP$4&gt;$F$21,0,IF(CP$4=$F$21,$F59-SUM($Z59:CO59),MIN($F59*INDEX($AA$24:$DB$24,CP$4-$D59+1),$F59-SUM($Z59:CO59)))))</f>
        <v>0</v>
      </c>
      <c r="CQ59" s="191" t="n">
        <f aca="false" t="array" ref="CQ59:CQ59">IF(CQ$4&lt;$D59,0,IF(CQ$4&gt;$F$21,0,IF(CQ$4=$F$21,$F59-SUM($Z59:CP59),MIN($F59*INDEX($AA$24:$DB$24,CQ$4-$D59+1),$F59-SUM($Z59:CP59)))))</f>
        <v>0</v>
      </c>
      <c r="CR59" s="191" t="n">
        <f aca="false" t="array" ref="CR59:CR59">IF(CR$4&lt;$D59,0,IF(CR$4&gt;$F$21,0,IF(CR$4=$F$21,$F59-SUM($Z59:CQ59),MIN($F59*INDEX($AA$24:$DB$24,CR$4-$D59+1),$F59-SUM($Z59:CQ59)))))</f>
        <v>0</v>
      </c>
      <c r="CS59" s="191" t="n">
        <f aca="false" t="array" ref="CS59:CS59">IF(CS$4&lt;$D59,0,IF(CS$4&gt;$F$21,0,IF(CS$4=$F$21,$F59-SUM($Z59:CR59),MIN($F59*INDEX($AA$24:$DB$24,CS$4-$D59+1),$F59-SUM($Z59:CR59)))))</f>
        <v>0</v>
      </c>
      <c r="CT59" s="191" t="n">
        <f aca="false" t="array" ref="CT59:CT59">IF(CT$4&lt;$D59,0,IF(CT$4&gt;$F$21,0,IF(CT$4=$F$21,$F59-SUM($Z59:CS59),MIN($F59*INDEX($AA$24:$DB$24,CT$4-$D59+1),$F59-SUM($Z59:CS59)))))</f>
        <v>0</v>
      </c>
      <c r="CU59" s="191" t="n">
        <f aca="false" t="array" ref="CU59:CU59">IF(CU$4&lt;$D59,0,IF(CU$4&gt;$F$21,0,IF(CU$4=$F$21,$F59-SUM($Z59:CT59),MIN($F59*INDEX($AA$24:$DB$24,CU$4-$D59+1),$F59-SUM($Z59:CT59)))))</f>
        <v>0</v>
      </c>
      <c r="CV59" s="191" t="n">
        <f aca="false" t="array" ref="CV59:CV59">IF(CV$4&lt;$D59,0,IF(CV$4&gt;$F$21,0,IF(CV$4=$F$21,$F59-SUM($Z59:CU59),MIN($F59*INDEX($AA$24:$DB$24,CV$4-$D59+1),$F59-SUM($Z59:CU59)))))</f>
        <v>0</v>
      </c>
      <c r="CW59" s="191" t="n">
        <f aca="false" t="array" ref="CW59:CW59">IF(CW$4&lt;$D59,0,IF(CW$4&gt;$F$21,0,IF(CW$4=$F$21,$F59-SUM($Z59:CV59),MIN($F59*INDEX($AA$24:$DB$24,CW$4-$D59+1),$F59-SUM($Z59:CV59)))))</f>
        <v>0</v>
      </c>
      <c r="CX59" s="191" t="n">
        <f aca="false" t="array" ref="CX59:CX59">IF(CX$4&lt;$D59,0,IF(CX$4&gt;$F$21,0,IF(CX$4=$F$21,$F59-SUM($Z59:CW59),MIN($F59*INDEX($AA$24:$DB$24,CX$4-$D59+1),$F59-SUM($Z59:CW59)))))</f>
        <v>0</v>
      </c>
      <c r="CY59" s="191" t="n">
        <f aca="false" t="array" ref="CY59:CY59">IF(CY$4&lt;$D59,0,IF(CY$4&gt;$F$21,0,IF(CY$4=$F$21,$F59-SUM($Z59:CX59),MIN($F59*INDEX($AA$24:$DB$24,CY$4-$D59+1),$F59-SUM($Z59:CX59)))))</f>
        <v>0</v>
      </c>
      <c r="CZ59" s="191" t="n">
        <f aca="false" t="array" ref="CZ59:CZ59">IF(CZ$4&lt;$D59,0,IF(CZ$4&gt;$F$21,0,IF(CZ$4=$F$21,$F59-SUM($Z59:CY59),MIN($F59*INDEX($AA$24:$DB$24,CZ$4-$D59+1),$F59-SUM($Z59:CY59)))))</f>
        <v>0</v>
      </c>
      <c r="DA59" s="191" t="n">
        <f aca="false" t="array" ref="DA59:DA59">IF(DA$4&lt;$D59,0,IF(DA$4&gt;$F$21,0,IF(DA$4=$F$21,$F59-SUM($Z59:CZ59),MIN($F59*INDEX($AA$24:$DB$24,DA$4-$D59+1),$F59-SUM($Z59:CZ59)))))</f>
        <v>0</v>
      </c>
      <c r="DB59" s="191" t="n">
        <f aca="false" t="array" ref="DB59:DB59">IF(DB$4&lt;$D59,0,IF(DB$4&gt;$F$21,0,IF(DB$4=$F$21,$F59-SUM($Z59:DA59),MIN($F59*INDEX($AA$24:$DB$24,DB$4-$D59+1),$F59-SUM($Z59:DA59)))))</f>
        <v>0</v>
      </c>
    </row>
    <row r="60" customFormat="false" ht="14.25" hidden="false" customHeight="false" outlineLevel="3" collapsed="false">
      <c r="D60" s="3" t="n">
        <v>35</v>
      </c>
      <c r="E60" s="3" t="str">
        <v>Total Capex Year 35</v>
      </c>
      <c r="F60" s="187" t="n">
        <v>38.1</v>
      </c>
      <c r="G60" s="187" t="n">
        <f aca="false">SUM(AA60:DB60)-F60</f>
        <v>0</v>
      </c>
      <c r="AA60" s="191" t="n">
        <f aca="false" t="array" ref="AA60:AA60">IF(AA$4&lt;$D60,0,IF(AA$4&gt;$F$21,0,IF(AA$4=$F$21,$F60-SUM($Z60:Z60),MIN($F60*INDEX($AA$24:$DB$24,AA$4-$D60+1),$F60-SUM($Z60:Z60)))))</f>
        <v>0</v>
      </c>
      <c r="AB60" s="191" t="n">
        <f aca="false" t="array" ref="AB60:AB60">IF(AB$4&lt;$D60,0,IF(AB$4&gt;$F$21,0,IF(AB$4=$F$21,$F60-SUM($Z60:AA60),MIN($F60*INDEX($AA$24:$DB$24,AB$4-$D60+1),$F60-SUM($Z60:AA60)))))</f>
        <v>0</v>
      </c>
      <c r="AC60" s="191" t="n">
        <f aca="false" t="array" ref="AC60:AC60">IF(AC$4&lt;$D60,0,IF(AC$4&gt;$F$21,0,IF(AC$4=$F$21,$F60-SUM($Z60:AB60),MIN($F60*INDEX($AA$24:$DB$24,AC$4-$D60+1),$F60-SUM($Z60:AB60)))))</f>
        <v>0</v>
      </c>
      <c r="AD60" s="191" t="n">
        <f aca="false" t="array" ref="AD60:AD60">IF(AD$4&lt;$D60,0,IF(AD$4&gt;$F$21,0,IF(AD$4=$F$21,$F60-SUM($Z60:AC60),MIN($F60*INDEX($AA$24:$DB$24,AD$4-$D60+1),$F60-SUM($Z60:AC60)))))</f>
        <v>0</v>
      </c>
      <c r="AE60" s="191" t="n">
        <f aca="false" t="array" ref="AE60:AE60">IF(AE$4&lt;$D60,0,IF(AE$4&gt;$F$21,0,IF(AE$4=$F$21,$F60-SUM($Z60:AD60),MIN($F60*INDEX($AA$24:$DB$24,AE$4-$D60+1),$F60-SUM($Z60:AD60)))))</f>
        <v>0</v>
      </c>
      <c r="AF60" s="191" t="n">
        <f aca="false" t="array" ref="AF60:AF60">IF(AF$4&lt;$D60,0,IF(AF$4&gt;$F$21,0,IF(AF$4=$F$21,$F60-SUM($Z60:AE60),MIN($F60*INDEX($AA$24:$DB$24,AF$4-$D60+1),$F60-SUM($Z60:AE60)))))</f>
        <v>0</v>
      </c>
      <c r="AG60" s="191" t="n">
        <f aca="false" t="array" ref="AG60:AG60">IF(AG$4&lt;$D60,0,IF(AG$4&gt;$F$21,0,IF(AG$4=$F$21,$F60-SUM($Z60:AF60),MIN($F60*INDEX($AA$24:$DB$24,AG$4-$D60+1),$F60-SUM($Z60:AF60)))))</f>
        <v>0</v>
      </c>
      <c r="AH60" s="191" t="n">
        <f aca="false" t="array" ref="AH60:AH60">IF(AH$4&lt;$D60,0,IF(AH$4&gt;$F$21,0,IF(AH$4=$F$21,$F60-SUM($Z60:AG60),MIN($F60*INDEX($AA$24:$DB$24,AH$4-$D60+1),$F60-SUM($Z60:AG60)))))</f>
        <v>0</v>
      </c>
      <c r="AI60" s="191" t="n">
        <f aca="false" t="array" ref="AI60:AI60">IF(AI$4&lt;$D60,0,IF(AI$4&gt;$F$21,0,IF(AI$4=$F$21,$F60-SUM($Z60:AH60),MIN($F60*INDEX($AA$24:$DB$24,AI$4-$D60+1),$F60-SUM($Z60:AH60)))))</f>
        <v>0</v>
      </c>
      <c r="AJ60" s="191" t="n">
        <f aca="false" t="array" ref="AJ60:AJ60">IF(AJ$4&lt;$D60,0,IF(AJ$4&gt;$F$21,0,IF(AJ$4=$F$21,$F60-SUM($Z60:AI60),MIN($F60*INDEX($AA$24:$DB$24,AJ$4-$D60+1),$F60-SUM($Z60:AI60)))))</f>
        <v>0</v>
      </c>
      <c r="AK60" s="191" t="n">
        <f aca="false" t="array" ref="AK60:AK60">IF(AK$4&lt;$D60,0,IF(AK$4&gt;$F$21,0,IF(AK$4=$F$21,$F60-SUM($Z60:AJ60),MIN($F60*INDEX($AA$24:$DB$24,AK$4-$D60+1),$F60-SUM($Z60:AJ60)))))</f>
        <v>0</v>
      </c>
      <c r="AL60" s="191" t="n">
        <f aca="false" t="array" ref="AL60:AL60">IF(AL$4&lt;$D60,0,IF(AL$4&gt;$F$21,0,IF(AL$4=$F$21,$F60-SUM($Z60:AK60),MIN($F60*INDEX($AA$24:$DB$24,AL$4-$D60+1),$F60-SUM($Z60:AK60)))))</f>
        <v>0</v>
      </c>
      <c r="AM60" s="191" t="n">
        <f aca="false" t="array" ref="AM60:AM60">IF(AM$4&lt;$D60,0,IF(AM$4&gt;$F$21,0,IF(AM$4=$F$21,$F60-SUM($Z60:AL60),MIN($F60*INDEX($AA$24:$DB$24,AM$4-$D60+1),$F60-SUM($Z60:AL60)))))</f>
        <v>0</v>
      </c>
      <c r="AN60" s="191" t="n">
        <f aca="false" t="array" ref="AN60:AN60">IF(AN$4&lt;$D60,0,IF(AN$4&gt;$F$21,0,IF(AN$4=$F$21,$F60-SUM($Z60:AM60),MIN($F60*INDEX($AA$24:$DB$24,AN$4-$D60+1),$F60-SUM($Z60:AM60)))))</f>
        <v>0</v>
      </c>
      <c r="AO60" s="191" t="n">
        <f aca="false" t="array" ref="AO60:AO60">IF(AO$4&lt;$D60,0,IF(AO$4&gt;$F$21,0,IF(AO$4=$F$21,$F60-SUM($Z60:AN60),MIN($F60*INDEX($AA$24:$DB$24,AO$4-$D60+1),$F60-SUM($Z60:AN60)))))</f>
        <v>0</v>
      </c>
      <c r="AP60" s="191" t="n">
        <f aca="false" t="array" ref="AP60:AP60">IF(AP$4&lt;$D60,0,IF(AP$4&gt;$F$21,0,IF(AP$4=$F$21,$F60-SUM($Z60:AO60),MIN($F60*INDEX($AA$24:$DB$24,AP$4-$D60+1),$F60-SUM($Z60:AO60)))))</f>
        <v>0</v>
      </c>
      <c r="AQ60" s="191" t="n">
        <f aca="false" t="array" ref="AQ60:AQ60">IF(AQ$4&lt;$D60,0,IF(AQ$4&gt;$F$21,0,IF(AQ$4=$F$21,$F60-SUM($Z60:AP60),MIN($F60*INDEX($AA$24:$DB$24,AQ$4-$D60+1),$F60-SUM($Z60:AP60)))))</f>
        <v>0</v>
      </c>
      <c r="AR60" s="191" t="n">
        <f aca="false" t="array" ref="AR60:AR60">IF(AR$4&lt;$D60,0,IF(AR$4&gt;$F$21,0,IF(AR$4=$F$21,$F60-SUM($Z60:AQ60),MIN($F60*INDEX($AA$24:$DB$24,AR$4-$D60+1),$F60-SUM($Z60:AQ60)))))</f>
        <v>0</v>
      </c>
      <c r="AS60" s="191" t="n">
        <f aca="false" t="array" ref="AS60:AS60">IF(AS$4&lt;$D60,0,IF(AS$4&gt;$F$21,0,IF(AS$4=$F$21,$F60-SUM($Z60:AR60),MIN($F60*INDEX($AA$24:$DB$24,AS$4-$D60+1),$F60-SUM($Z60:AR60)))))</f>
        <v>0</v>
      </c>
      <c r="AT60" s="191" t="n">
        <f aca="false" t="array" ref="AT60:AT60">IF(AT$4&lt;$D60,0,IF(AT$4&gt;$F$21,0,IF(AT$4=$F$21,$F60-SUM($Z60:AS60),MIN($F60*INDEX($AA$24:$DB$24,AT$4-$D60+1),$F60-SUM($Z60:AS60)))))</f>
        <v>0</v>
      </c>
      <c r="AU60" s="191" t="n">
        <f aca="false" t="array" ref="AU60:AU60">IF(AU$4&lt;$D60,0,IF(AU$4&gt;$F$21,0,IF(AU$4=$F$21,$F60-SUM($Z60:AT60),MIN($F60*INDEX($AA$24:$DB$24,AU$4-$D60+1),$F60-SUM($Z60:AT60)))))</f>
        <v>0</v>
      </c>
      <c r="AV60" s="191" t="n">
        <f aca="false" t="array" ref="AV60:AV60">IF(AV$4&lt;$D60,0,IF(AV$4&gt;$F$21,0,IF(AV$4=$F$21,$F60-SUM($Z60:AU60),MIN($F60*INDEX($AA$24:$DB$24,AV$4-$D60+1),$F60-SUM($Z60:AU60)))))</f>
        <v>0</v>
      </c>
      <c r="AW60" s="191" t="n">
        <f aca="false" t="array" ref="AW60:AW60">IF(AW$4&lt;$D60,0,IF(AW$4&gt;$F$21,0,IF(AW$4=$F$21,$F60-SUM($Z60:AV60),MIN($F60*INDEX($AA$24:$DB$24,AW$4-$D60+1),$F60-SUM($Z60:AV60)))))</f>
        <v>0</v>
      </c>
      <c r="AX60" s="191" t="n">
        <f aca="false" t="array" ref="AX60:AX60">IF(AX$4&lt;$D60,0,IF(AX$4&gt;$F$21,0,IF(AX$4=$F$21,$F60-SUM($Z60:AW60),MIN($F60*INDEX($AA$24:$DB$24,AX$4-$D60+1),$F60-SUM($Z60:AW60)))))</f>
        <v>0</v>
      </c>
      <c r="AY60" s="191" t="n">
        <f aca="false" t="array" ref="AY60:AY60">IF(AY$4&lt;$D60,0,IF(AY$4&gt;$F$21,0,IF(AY$4=$F$21,$F60-SUM($Z60:AX60),MIN($F60*INDEX($AA$24:$DB$24,AY$4-$D60+1),$F60-SUM($Z60:AX60)))))</f>
        <v>0</v>
      </c>
      <c r="AZ60" s="191" t="n">
        <f aca="false" t="array" ref="AZ60:AZ60">IF(AZ$4&lt;$D60,0,IF(AZ$4&gt;$F$21,0,IF(AZ$4=$F$21,$F60-SUM($Z60:AY60),MIN($F60*INDEX($AA$24:$DB$24,AZ$4-$D60+1),$F60-SUM($Z60:AY60)))))</f>
        <v>0</v>
      </c>
      <c r="BA60" s="191" t="n">
        <f aca="false" t="array" ref="BA60:BA60">IF(BA$4&lt;$D60,0,IF(BA$4&gt;$F$21,0,IF(BA$4=$F$21,$F60-SUM($Z60:AZ60),MIN($F60*INDEX($AA$24:$DB$24,BA$4-$D60+1),$F60-SUM($Z60:AZ60)))))</f>
        <v>0</v>
      </c>
      <c r="BB60" s="191" t="n">
        <f aca="false" t="array" ref="BB60:BB60">IF(BB$4&lt;$D60,0,IF(BB$4&gt;$F$21,0,IF(BB$4=$F$21,$F60-SUM($Z60:BA60),MIN($F60*INDEX($AA$24:$DB$24,BB$4-$D60+1),$F60-SUM($Z60:BA60)))))</f>
        <v>0</v>
      </c>
      <c r="BC60" s="191" t="n">
        <f aca="false" t="array" ref="BC60:BC60">IF(BC$4&lt;$D60,0,IF(BC$4&gt;$F$21,0,IF(BC$4=$F$21,$F60-SUM($Z60:BB60),MIN($F60*INDEX($AA$24:$DB$24,BC$4-$D60+1),$F60-SUM($Z60:BB60)))))</f>
        <v>0</v>
      </c>
      <c r="BD60" s="191" t="n">
        <f aca="false" t="array" ref="BD60:BD60">IF(BD$4&lt;$D60,0,IF(BD$4&gt;$F$21,0,IF(BD$4=$F$21,$F60-SUM($Z60:BC60),MIN($F60*INDEX($AA$24:$DB$24,BD$4-$D60+1),$F60-SUM($Z60:BC60)))))</f>
        <v>0</v>
      </c>
      <c r="BE60" s="191" t="n">
        <f aca="false" t="array" ref="BE60:BE60">IF(BE$4&lt;$D60,0,IF(BE$4&gt;$F$21,0,IF(BE$4=$F$21,$F60-SUM($Z60:BD60),MIN($F60*INDEX($AA$24:$DB$24,BE$4-$D60+1),$F60-SUM($Z60:BD60)))))</f>
        <v>0</v>
      </c>
      <c r="BF60" s="191" t="n">
        <f aca="false" t="array" ref="BF60:BF60">IF(BF$4&lt;$D60,0,IF(BF$4&gt;$F$21,0,IF(BF$4=$F$21,$F60-SUM($Z60:BE60),MIN($F60*INDEX($AA$24:$DB$24,BF$4-$D60+1),$F60-SUM($Z60:BE60)))))</f>
        <v>0</v>
      </c>
      <c r="BG60" s="191" t="n">
        <f aca="false" t="array" ref="BG60:BG60">IF(BG$4&lt;$D60,0,IF(BG$4&gt;$F$21,0,IF(BG$4=$F$21,$F60-SUM($Z60:BF60),MIN($F60*INDEX($AA$24:$DB$24,BG$4-$D60+1),$F60-SUM($Z60:BF60)))))</f>
        <v>0</v>
      </c>
      <c r="BH60" s="191" t="n">
        <f aca="false" t="array" ref="BH60:BH60">IF(BH$4&lt;$D60,0,IF(BH$4&gt;$F$21,0,IF(BH$4=$F$21,$F60-SUM($Z60:BG60),MIN($F60*INDEX($AA$24:$DB$24,BH$4-$D60+1),$F60-SUM($Z60:BG60)))))</f>
        <v>0</v>
      </c>
      <c r="BI60" s="191" t="n">
        <f aca="false" t="array" ref="BI60:BI60">IF(BI$4&lt;$D60,0,IF(BI$4&gt;$F$21,0,IF(BI$4=$F$21,$F60-SUM($Z60:BH60),MIN($F60*INDEX($AA$24:$DB$24,BI$4-$D60+1),$F60-SUM($Z60:BH60)))))</f>
        <v>1.905</v>
      </c>
      <c r="BJ60" s="191" t="n">
        <f aca="false" t="array" ref="BJ60:BJ60">IF(BJ$4&lt;$D60,0,IF(BJ$4&gt;$F$21,0,IF(BJ$4=$F$21,$F60-SUM($Z60:BI60),MIN($F60*INDEX($AA$24:$DB$24,BJ$4-$D60+1),$F60-SUM($Z60:BI60)))))</f>
        <v>3.6195</v>
      </c>
      <c r="BK60" s="191" t="n">
        <f aca="false" t="array" ref="BK60:BK60">IF(BK$4&lt;$D60,0,IF(BK$4&gt;$F$21,0,IF(BK$4=$F$21,$F60-SUM($Z60:BJ60),MIN($F60*INDEX($AA$24:$DB$24,BK$4-$D60+1),$F60-SUM($Z60:BJ60)))))</f>
        <v>3.2766</v>
      </c>
      <c r="BL60" s="191" t="n">
        <f aca="false" t="array" ref="BL60:BL60">IF(BL$4&lt;$D60,0,IF(BL$4&gt;$F$21,0,IF(BL$4=$F$21,$F60-SUM($Z60:BK60),MIN($F60*INDEX($AA$24:$DB$24,BL$4-$D60+1),$F60-SUM($Z60:BK60)))))</f>
        <v>2.9337</v>
      </c>
      <c r="BM60" s="191" t="n">
        <f aca="false" t="array" ref="BM60:BM60">IF(BM$4&lt;$D60,0,IF(BM$4&gt;$F$21,0,IF(BM$4=$F$21,$F60-SUM($Z60:BL60),MIN($F60*INDEX($AA$24:$DB$24,BM$4-$D60+1),$F60-SUM($Z60:BL60)))))</f>
        <v>2.6289</v>
      </c>
      <c r="BN60" s="191" t="n">
        <f aca="false" t="array" ref="BN60:BN60">IF(BN$4&lt;$D60,0,IF(BN$4&gt;$F$21,0,IF(BN$4=$F$21,$F60-SUM($Z60:BM60),MIN($F60*INDEX($AA$24:$DB$24,BN$4-$D60+1),$F60-SUM($Z60:BM60)))))</f>
        <v>2.3622</v>
      </c>
      <c r="BO60" s="191" t="n">
        <f aca="false" t="array" ref="BO60:BO60">IF(BO$4&lt;$D60,0,IF(BO$4&gt;$F$21,0,IF(BO$4=$F$21,$F60-SUM($Z60:BN60),MIN($F60*INDEX($AA$24:$DB$24,BO$4-$D60+1),$F60-SUM($Z60:BN60)))))</f>
        <v>2.2479</v>
      </c>
      <c r="BP60" s="191" t="n">
        <f aca="false" t="array" ref="BP60:BP60">IF(BP$4&lt;$D60,0,IF(BP$4&gt;$F$21,0,IF(BP$4=$F$21,$F60-SUM($Z60:BO60),MIN($F60*INDEX($AA$24:$DB$24,BP$4-$D60+1),$F60-SUM($Z60:BO60)))))</f>
        <v>2.2479</v>
      </c>
      <c r="BQ60" s="191" t="n">
        <f aca="false" t="array" ref="BQ60:BQ60">IF(BQ$4&lt;$D60,0,IF(BQ$4&gt;$F$21,0,IF(BQ$4=$F$21,$F60-SUM($Z60:BP60),MIN($F60*INDEX($AA$24:$DB$24,BQ$4-$D60+1),$F60-SUM($Z60:BP60)))))</f>
        <v>2.2479</v>
      </c>
      <c r="BR60" s="191" t="n">
        <f aca="false" t="array" ref="BR60:BR60">IF(BR$4&lt;$D60,0,IF(BR$4&gt;$F$21,0,IF(BR$4=$F$21,$F60-SUM($Z60:BQ60),MIN($F60*INDEX($AA$24:$DB$24,BR$4-$D60+1),$F60-SUM($Z60:BQ60)))))</f>
        <v>2.2479</v>
      </c>
      <c r="BS60" s="191" t="n">
        <f aca="false" t="array" ref="BS60:BS60">IF(BS$4&lt;$D60,0,IF(BS$4&gt;$F$21,0,IF(BS$4=$F$21,$F60-SUM($Z60:BR60),MIN($F60*INDEX($AA$24:$DB$24,BS$4-$D60+1),$F60-SUM($Z60:BR60)))))</f>
        <v>2.2479</v>
      </c>
      <c r="BT60" s="191" t="n">
        <f aca="false" t="array" ref="BT60:BT60">IF(BT$4&lt;$D60,0,IF(BT$4&gt;$F$21,0,IF(BT$4=$F$21,$F60-SUM($Z60:BS60),MIN($F60*INDEX($AA$24:$DB$24,BT$4-$D60+1),$F60-SUM($Z60:BS60)))))</f>
        <v>2.2479</v>
      </c>
      <c r="BU60" s="191" t="n">
        <f aca="false" t="array" ref="BU60:BU60">IF(BU$4&lt;$D60,0,IF(BU$4&gt;$F$21,0,IF(BU$4=$F$21,$F60-SUM($Z60:BT60),MIN($F60*INDEX($AA$24:$DB$24,BU$4-$D60+1),$F60-SUM($Z60:BT60)))))</f>
        <v>2.2479</v>
      </c>
      <c r="BV60" s="191" t="n">
        <f aca="false" t="array" ref="BV60:BV60">IF(BV$4&lt;$D60,0,IF(BV$4&gt;$F$21,0,IF(BV$4=$F$21,$F60-SUM($Z60:BU60),MIN($F60*INDEX($AA$24:$DB$24,BV$4-$D60+1),$F60-SUM($Z60:BU60)))))</f>
        <v>2.2479</v>
      </c>
      <c r="BW60" s="191" t="n">
        <f aca="false" t="array" ref="BW60:BW60">IF(BW$4&lt;$D60,0,IF(BW$4&gt;$F$21,0,IF(BW$4=$F$21,$F60-SUM($Z60:BV60),MIN($F60*INDEX($AA$24:$DB$24,BW$4-$D60+1),$F60-SUM($Z60:BV60)))))</f>
        <v>2.2479</v>
      </c>
      <c r="BX60" s="191" t="n">
        <f aca="false" t="array" ref="BX60:BX60">IF(BX$4&lt;$D60,0,IF(BX$4&gt;$F$21,0,IF(BX$4=$F$21,$F60-SUM($Z60:BW60),MIN($F60*INDEX($AA$24:$DB$24,BX$4-$D60+1),$F60-SUM($Z60:BW60)))))</f>
        <v>1.143</v>
      </c>
      <c r="BY60" s="191" t="n">
        <f aca="false" t="array" ref="BY60:BY60">IF(BY$4&lt;$D60,0,IF(BY$4&gt;$F$21,0,IF(BY$4=$F$21,$F60-SUM($Z60:BX60),MIN($F60*INDEX($AA$24:$DB$24,BY$4-$D60+1),$F60-SUM($Z60:BX60)))))</f>
        <v>0</v>
      </c>
      <c r="BZ60" s="191" t="n">
        <f aca="false" t="array" ref="BZ60:BZ60">IF(BZ$4&lt;$D60,0,IF(BZ$4&gt;$F$21,0,IF(BZ$4=$F$21,$F60-SUM($Z60:BY60),MIN($F60*INDEX($AA$24:$DB$24,BZ$4-$D60+1),$F60-SUM($Z60:BY60)))))</f>
        <v>0</v>
      </c>
      <c r="CA60" s="191" t="n">
        <f aca="false" t="array" ref="CA60:CA60">IF(CA$4&lt;$D60,0,IF(CA$4&gt;$F$21,0,IF(CA$4=$F$21,$F60-SUM($Z60:BZ60),MIN($F60*INDEX($AA$24:$DB$24,CA$4-$D60+1),$F60-SUM($Z60:BZ60)))))</f>
        <v>0</v>
      </c>
      <c r="CB60" s="191" t="n">
        <f aca="false" t="array" ref="CB60:CB60">IF(CB$4&lt;$D60,0,IF(CB$4&gt;$F$21,0,IF(CB$4=$F$21,$F60-SUM($Z60:CA60),MIN($F60*INDEX($AA$24:$DB$24,CB$4-$D60+1),$F60-SUM($Z60:CA60)))))</f>
        <v>0</v>
      </c>
      <c r="CC60" s="191" t="n">
        <f aca="false" t="array" ref="CC60:CC60">IF(CC$4&lt;$D60,0,IF(CC$4&gt;$F$21,0,IF(CC$4=$F$21,$F60-SUM($Z60:CB60),MIN($F60*INDEX($AA$24:$DB$24,CC$4-$D60+1),$F60-SUM($Z60:CB60)))))</f>
        <v>0</v>
      </c>
      <c r="CD60" s="191" t="n">
        <f aca="false" t="array" ref="CD60:CD60">IF(CD$4&lt;$D60,0,IF(CD$4&gt;$F$21,0,IF(CD$4=$F$21,$F60-SUM($Z60:CC60),MIN($F60*INDEX($AA$24:$DB$24,CD$4-$D60+1),$F60-SUM($Z60:CC60)))))</f>
        <v>0</v>
      </c>
      <c r="CE60" s="191" t="n">
        <f aca="false" t="array" ref="CE60:CE60">IF(CE$4&lt;$D60,0,IF(CE$4&gt;$F$21,0,IF(CE$4=$F$21,$F60-SUM($Z60:CD60),MIN($F60*INDEX($AA$24:$DB$24,CE$4-$D60+1),$F60-SUM($Z60:CD60)))))</f>
        <v>0</v>
      </c>
      <c r="CF60" s="191" t="n">
        <f aca="false" t="array" ref="CF60:CF60">IF(CF$4&lt;$D60,0,IF(CF$4&gt;$F$21,0,IF(CF$4=$F$21,$F60-SUM($Z60:CE60),MIN($F60*INDEX($AA$24:$DB$24,CF$4-$D60+1),$F60-SUM($Z60:CE60)))))</f>
        <v>0</v>
      </c>
      <c r="CG60" s="191" t="n">
        <f aca="false" t="array" ref="CG60:CG60">IF(CG$4&lt;$D60,0,IF(CG$4&gt;$F$21,0,IF(CG$4=$F$21,$F60-SUM($Z60:CF60),MIN($F60*INDEX($AA$24:$DB$24,CG$4-$D60+1),$F60-SUM($Z60:CF60)))))</f>
        <v>0</v>
      </c>
      <c r="CH60" s="191" t="n">
        <f aca="false" t="array" ref="CH60:CH60">IF(CH$4&lt;$D60,0,IF(CH$4&gt;$F$21,0,IF(CH$4=$F$21,$F60-SUM($Z60:CG60),MIN($F60*INDEX($AA$24:$DB$24,CH$4-$D60+1),$F60-SUM($Z60:CG60)))))</f>
        <v>0</v>
      </c>
      <c r="CI60" s="191" t="n">
        <f aca="false" t="array" ref="CI60:CI60">IF(CI$4&lt;$D60,0,IF(CI$4&gt;$F$21,0,IF(CI$4=$F$21,$F60-SUM($Z60:CH60),MIN($F60*INDEX($AA$24:$DB$24,CI$4-$D60+1),$F60-SUM($Z60:CH60)))))</f>
        <v>0</v>
      </c>
      <c r="CJ60" s="191" t="n">
        <f aca="false" t="array" ref="CJ60:CJ60">IF(CJ$4&lt;$D60,0,IF(CJ$4&gt;$F$21,0,IF(CJ$4=$F$21,$F60-SUM($Z60:CI60),MIN($F60*INDEX($AA$24:$DB$24,CJ$4-$D60+1),$F60-SUM($Z60:CI60)))))</f>
        <v>0</v>
      </c>
      <c r="CK60" s="191" t="n">
        <f aca="false" t="array" ref="CK60:CK60">IF(CK$4&lt;$D60,0,IF(CK$4&gt;$F$21,0,IF(CK$4=$F$21,$F60-SUM($Z60:CJ60),MIN($F60*INDEX($AA$24:$DB$24,CK$4-$D60+1),$F60-SUM($Z60:CJ60)))))</f>
        <v>0</v>
      </c>
      <c r="CL60" s="191" t="n">
        <f aca="false" t="array" ref="CL60:CL60">IF(CL$4&lt;$D60,0,IF(CL$4&gt;$F$21,0,IF(CL$4=$F$21,$F60-SUM($Z60:CK60),MIN($F60*INDEX($AA$24:$DB$24,CL$4-$D60+1),$F60-SUM($Z60:CK60)))))</f>
        <v>0</v>
      </c>
      <c r="CM60" s="191" t="n">
        <f aca="false" t="array" ref="CM60:CM60">IF(CM$4&lt;$D60,0,IF(CM$4&gt;$F$21,0,IF(CM$4=$F$21,$F60-SUM($Z60:CL60),MIN($F60*INDEX($AA$24:$DB$24,CM$4-$D60+1),$F60-SUM($Z60:CL60)))))</f>
        <v>0</v>
      </c>
      <c r="CN60" s="191" t="n">
        <f aca="false" t="array" ref="CN60:CN60">IF(CN$4&lt;$D60,0,IF(CN$4&gt;$F$21,0,IF(CN$4=$F$21,$F60-SUM($Z60:CM60),MIN($F60*INDEX($AA$24:$DB$24,CN$4-$D60+1),$F60-SUM($Z60:CM60)))))</f>
        <v>0</v>
      </c>
      <c r="CO60" s="191" t="n">
        <f aca="false" t="array" ref="CO60:CO60">IF(CO$4&lt;$D60,0,IF(CO$4&gt;$F$21,0,IF(CO$4=$F$21,$F60-SUM($Z60:CN60),MIN($F60*INDEX($AA$24:$DB$24,CO$4-$D60+1),$F60-SUM($Z60:CN60)))))</f>
        <v>0</v>
      </c>
      <c r="CP60" s="191" t="n">
        <f aca="false" t="array" ref="CP60:CP60">IF(CP$4&lt;$D60,0,IF(CP$4&gt;$F$21,0,IF(CP$4=$F$21,$F60-SUM($Z60:CO60),MIN($F60*INDEX($AA$24:$DB$24,CP$4-$D60+1),$F60-SUM($Z60:CO60)))))</f>
        <v>0</v>
      </c>
      <c r="CQ60" s="191" t="n">
        <f aca="false" t="array" ref="CQ60:CQ60">IF(CQ$4&lt;$D60,0,IF(CQ$4&gt;$F$21,0,IF(CQ$4=$F$21,$F60-SUM($Z60:CP60),MIN($F60*INDEX($AA$24:$DB$24,CQ$4-$D60+1),$F60-SUM($Z60:CP60)))))</f>
        <v>0</v>
      </c>
      <c r="CR60" s="191" t="n">
        <f aca="false" t="array" ref="CR60:CR60">IF(CR$4&lt;$D60,0,IF(CR$4&gt;$F$21,0,IF(CR$4=$F$21,$F60-SUM($Z60:CQ60),MIN($F60*INDEX($AA$24:$DB$24,CR$4-$D60+1),$F60-SUM($Z60:CQ60)))))</f>
        <v>0</v>
      </c>
      <c r="CS60" s="191" t="n">
        <f aca="false" t="array" ref="CS60:CS60">IF(CS$4&lt;$D60,0,IF(CS$4&gt;$F$21,0,IF(CS$4=$F$21,$F60-SUM($Z60:CR60),MIN($F60*INDEX($AA$24:$DB$24,CS$4-$D60+1),$F60-SUM($Z60:CR60)))))</f>
        <v>0</v>
      </c>
      <c r="CT60" s="191" t="n">
        <f aca="false" t="array" ref="CT60:CT60">IF(CT$4&lt;$D60,0,IF(CT$4&gt;$F$21,0,IF(CT$4=$F$21,$F60-SUM($Z60:CS60),MIN($F60*INDEX($AA$24:$DB$24,CT$4-$D60+1),$F60-SUM($Z60:CS60)))))</f>
        <v>0</v>
      </c>
      <c r="CU60" s="191" t="n">
        <f aca="false" t="array" ref="CU60:CU60">IF(CU$4&lt;$D60,0,IF(CU$4&gt;$F$21,0,IF(CU$4=$F$21,$F60-SUM($Z60:CT60),MIN($F60*INDEX($AA$24:$DB$24,CU$4-$D60+1),$F60-SUM($Z60:CT60)))))</f>
        <v>0</v>
      </c>
      <c r="CV60" s="191" t="n">
        <f aca="false" t="array" ref="CV60:CV60">IF(CV$4&lt;$D60,0,IF(CV$4&gt;$F$21,0,IF(CV$4=$F$21,$F60-SUM($Z60:CU60),MIN($F60*INDEX($AA$24:$DB$24,CV$4-$D60+1),$F60-SUM($Z60:CU60)))))</f>
        <v>0</v>
      </c>
      <c r="CW60" s="191" t="n">
        <f aca="false" t="array" ref="CW60:CW60">IF(CW$4&lt;$D60,0,IF(CW$4&gt;$F$21,0,IF(CW$4=$F$21,$F60-SUM($Z60:CV60),MIN($F60*INDEX($AA$24:$DB$24,CW$4-$D60+1),$F60-SUM($Z60:CV60)))))</f>
        <v>0</v>
      </c>
      <c r="CX60" s="191" t="n">
        <f aca="false" t="array" ref="CX60:CX60">IF(CX$4&lt;$D60,0,IF(CX$4&gt;$F$21,0,IF(CX$4=$F$21,$F60-SUM($Z60:CW60),MIN($F60*INDEX($AA$24:$DB$24,CX$4-$D60+1),$F60-SUM($Z60:CW60)))))</f>
        <v>0</v>
      </c>
      <c r="CY60" s="191" t="n">
        <f aca="false" t="array" ref="CY60:CY60">IF(CY$4&lt;$D60,0,IF(CY$4&gt;$F$21,0,IF(CY$4=$F$21,$F60-SUM($Z60:CX60),MIN($F60*INDEX($AA$24:$DB$24,CY$4-$D60+1),$F60-SUM($Z60:CX60)))))</f>
        <v>0</v>
      </c>
      <c r="CZ60" s="191" t="n">
        <f aca="false" t="array" ref="CZ60:CZ60">IF(CZ$4&lt;$D60,0,IF(CZ$4&gt;$F$21,0,IF(CZ$4=$F$21,$F60-SUM($Z60:CY60),MIN($F60*INDEX($AA$24:$DB$24,CZ$4-$D60+1),$F60-SUM($Z60:CY60)))))</f>
        <v>0</v>
      </c>
      <c r="DA60" s="191" t="n">
        <f aca="false" t="array" ref="DA60:DA60">IF(DA$4&lt;$D60,0,IF(DA$4&gt;$F$21,0,IF(DA$4=$F$21,$F60-SUM($Z60:CZ60),MIN($F60*INDEX($AA$24:$DB$24,DA$4-$D60+1),$F60-SUM($Z60:CZ60)))))</f>
        <v>0</v>
      </c>
      <c r="DB60" s="191" t="n">
        <f aca="false" t="array" ref="DB60:DB60">IF(DB$4&lt;$D60,0,IF(DB$4&gt;$F$21,0,IF(DB$4=$F$21,$F60-SUM($Z60:DA60),MIN($F60*INDEX($AA$24:$DB$24,DB$4-$D60+1),$F60-SUM($Z60:DA60)))))</f>
        <v>0</v>
      </c>
    </row>
    <row r="61" customFormat="false" ht="14.25" hidden="false" customHeight="false" outlineLevel="3" collapsed="false">
      <c r="D61" s="3" t="n">
        <v>36</v>
      </c>
      <c r="E61" s="3" t="str">
        <v>Total Capex Year 36</v>
      </c>
      <c r="F61" s="187" t="n">
        <v>32.6</v>
      </c>
      <c r="G61" s="187" t="n">
        <f aca="false">SUM(AA61:DB61)-F61</f>
        <v>0</v>
      </c>
      <c r="AA61" s="191" t="n">
        <f aca="false" t="array" ref="AA61:AA61">IF(AA$4&lt;$D61,0,IF(AA$4&gt;$F$21,0,IF(AA$4=$F$21,$F61-SUM($Z61:Z61),MIN($F61*INDEX($AA$24:$DB$24,AA$4-$D61+1),$F61-SUM($Z61:Z61)))))</f>
        <v>0</v>
      </c>
      <c r="AB61" s="191" t="n">
        <f aca="false" t="array" ref="AB61:AB61">IF(AB$4&lt;$D61,0,IF(AB$4&gt;$F$21,0,IF(AB$4=$F$21,$F61-SUM($Z61:AA61),MIN($F61*INDEX($AA$24:$DB$24,AB$4-$D61+1),$F61-SUM($Z61:AA61)))))</f>
        <v>0</v>
      </c>
      <c r="AC61" s="191" t="n">
        <f aca="false" t="array" ref="AC61:AC61">IF(AC$4&lt;$D61,0,IF(AC$4&gt;$F$21,0,IF(AC$4=$F$21,$F61-SUM($Z61:AB61),MIN($F61*INDEX($AA$24:$DB$24,AC$4-$D61+1),$F61-SUM($Z61:AB61)))))</f>
        <v>0</v>
      </c>
      <c r="AD61" s="191" t="n">
        <f aca="false" t="array" ref="AD61:AD61">IF(AD$4&lt;$D61,0,IF(AD$4&gt;$F$21,0,IF(AD$4=$F$21,$F61-SUM($Z61:AC61),MIN($F61*INDEX($AA$24:$DB$24,AD$4-$D61+1),$F61-SUM($Z61:AC61)))))</f>
        <v>0</v>
      </c>
      <c r="AE61" s="191" t="n">
        <f aca="false" t="array" ref="AE61:AE61">IF(AE$4&lt;$D61,0,IF(AE$4&gt;$F$21,0,IF(AE$4=$F$21,$F61-SUM($Z61:AD61),MIN($F61*INDEX($AA$24:$DB$24,AE$4-$D61+1),$F61-SUM($Z61:AD61)))))</f>
        <v>0</v>
      </c>
      <c r="AF61" s="191" t="n">
        <f aca="false" t="array" ref="AF61:AF61">IF(AF$4&lt;$D61,0,IF(AF$4&gt;$F$21,0,IF(AF$4=$F$21,$F61-SUM($Z61:AE61),MIN($F61*INDEX($AA$24:$DB$24,AF$4-$D61+1),$F61-SUM($Z61:AE61)))))</f>
        <v>0</v>
      </c>
      <c r="AG61" s="191" t="n">
        <f aca="false" t="array" ref="AG61:AG61">IF(AG$4&lt;$D61,0,IF(AG$4&gt;$F$21,0,IF(AG$4=$F$21,$F61-SUM($Z61:AF61),MIN($F61*INDEX($AA$24:$DB$24,AG$4-$D61+1),$F61-SUM($Z61:AF61)))))</f>
        <v>0</v>
      </c>
      <c r="AH61" s="191" t="n">
        <f aca="false" t="array" ref="AH61:AH61">IF(AH$4&lt;$D61,0,IF(AH$4&gt;$F$21,0,IF(AH$4=$F$21,$F61-SUM($Z61:AG61),MIN($F61*INDEX($AA$24:$DB$24,AH$4-$D61+1),$F61-SUM($Z61:AG61)))))</f>
        <v>0</v>
      </c>
      <c r="AI61" s="191" t="n">
        <f aca="false" t="array" ref="AI61:AI61">IF(AI$4&lt;$D61,0,IF(AI$4&gt;$F$21,0,IF(AI$4=$F$21,$F61-SUM($Z61:AH61),MIN($F61*INDEX($AA$24:$DB$24,AI$4-$D61+1),$F61-SUM($Z61:AH61)))))</f>
        <v>0</v>
      </c>
      <c r="AJ61" s="191" t="n">
        <f aca="false" t="array" ref="AJ61:AJ61">IF(AJ$4&lt;$D61,0,IF(AJ$4&gt;$F$21,0,IF(AJ$4=$F$21,$F61-SUM($Z61:AI61),MIN($F61*INDEX($AA$24:$DB$24,AJ$4-$D61+1),$F61-SUM($Z61:AI61)))))</f>
        <v>0</v>
      </c>
      <c r="AK61" s="191" t="n">
        <f aca="false" t="array" ref="AK61:AK61">IF(AK$4&lt;$D61,0,IF(AK$4&gt;$F$21,0,IF(AK$4=$F$21,$F61-SUM($Z61:AJ61),MIN($F61*INDEX($AA$24:$DB$24,AK$4-$D61+1),$F61-SUM($Z61:AJ61)))))</f>
        <v>0</v>
      </c>
      <c r="AL61" s="191" t="n">
        <f aca="false" t="array" ref="AL61:AL61">IF(AL$4&lt;$D61,0,IF(AL$4&gt;$F$21,0,IF(AL$4=$F$21,$F61-SUM($Z61:AK61),MIN($F61*INDEX($AA$24:$DB$24,AL$4-$D61+1),$F61-SUM($Z61:AK61)))))</f>
        <v>0</v>
      </c>
      <c r="AM61" s="191" t="n">
        <f aca="false" t="array" ref="AM61:AM61">IF(AM$4&lt;$D61,0,IF(AM$4&gt;$F$21,0,IF(AM$4=$F$21,$F61-SUM($Z61:AL61),MIN($F61*INDEX($AA$24:$DB$24,AM$4-$D61+1),$F61-SUM($Z61:AL61)))))</f>
        <v>0</v>
      </c>
      <c r="AN61" s="191" t="n">
        <f aca="false" t="array" ref="AN61:AN61">IF(AN$4&lt;$D61,0,IF(AN$4&gt;$F$21,0,IF(AN$4=$F$21,$F61-SUM($Z61:AM61),MIN($F61*INDEX($AA$24:$DB$24,AN$4-$D61+1),$F61-SUM($Z61:AM61)))))</f>
        <v>0</v>
      </c>
      <c r="AO61" s="191" t="n">
        <f aca="false" t="array" ref="AO61:AO61">IF(AO$4&lt;$D61,0,IF(AO$4&gt;$F$21,0,IF(AO$4=$F$21,$F61-SUM($Z61:AN61),MIN($F61*INDEX($AA$24:$DB$24,AO$4-$D61+1),$F61-SUM($Z61:AN61)))))</f>
        <v>0</v>
      </c>
      <c r="AP61" s="191" t="n">
        <f aca="false" t="array" ref="AP61:AP61">IF(AP$4&lt;$D61,0,IF(AP$4&gt;$F$21,0,IF(AP$4=$F$21,$F61-SUM($Z61:AO61),MIN($F61*INDEX($AA$24:$DB$24,AP$4-$D61+1),$F61-SUM($Z61:AO61)))))</f>
        <v>0</v>
      </c>
      <c r="AQ61" s="191" t="n">
        <f aca="false" t="array" ref="AQ61:AQ61">IF(AQ$4&lt;$D61,0,IF(AQ$4&gt;$F$21,0,IF(AQ$4=$F$21,$F61-SUM($Z61:AP61),MIN($F61*INDEX($AA$24:$DB$24,AQ$4-$D61+1),$F61-SUM($Z61:AP61)))))</f>
        <v>0</v>
      </c>
      <c r="AR61" s="191" t="n">
        <f aca="false" t="array" ref="AR61:AR61">IF(AR$4&lt;$D61,0,IF(AR$4&gt;$F$21,0,IF(AR$4=$F$21,$F61-SUM($Z61:AQ61),MIN($F61*INDEX($AA$24:$DB$24,AR$4-$D61+1),$F61-SUM($Z61:AQ61)))))</f>
        <v>0</v>
      </c>
      <c r="AS61" s="191" t="n">
        <f aca="false" t="array" ref="AS61:AS61">IF(AS$4&lt;$D61,0,IF(AS$4&gt;$F$21,0,IF(AS$4=$F$21,$F61-SUM($Z61:AR61),MIN($F61*INDEX($AA$24:$DB$24,AS$4-$D61+1),$F61-SUM($Z61:AR61)))))</f>
        <v>0</v>
      </c>
      <c r="AT61" s="191" t="n">
        <f aca="false" t="array" ref="AT61:AT61">IF(AT$4&lt;$D61,0,IF(AT$4&gt;$F$21,0,IF(AT$4=$F$21,$F61-SUM($Z61:AS61),MIN($F61*INDEX($AA$24:$DB$24,AT$4-$D61+1),$F61-SUM($Z61:AS61)))))</f>
        <v>0</v>
      </c>
      <c r="AU61" s="191" t="n">
        <f aca="false" t="array" ref="AU61:AU61">IF(AU$4&lt;$D61,0,IF(AU$4&gt;$F$21,0,IF(AU$4=$F$21,$F61-SUM($Z61:AT61),MIN($F61*INDEX($AA$24:$DB$24,AU$4-$D61+1),$F61-SUM($Z61:AT61)))))</f>
        <v>0</v>
      </c>
      <c r="AV61" s="191" t="n">
        <f aca="false" t="array" ref="AV61:AV61">IF(AV$4&lt;$D61,0,IF(AV$4&gt;$F$21,0,IF(AV$4=$F$21,$F61-SUM($Z61:AU61),MIN($F61*INDEX($AA$24:$DB$24,AV$4-$D61+1),$F61-SUM($Z61:AU61)))))</f>
        <v>0</v>
      </c>
      <c r="AW61" s="191" t="n">
        <f aca="false" t="array" ref="AW61:AW61">IF(AW$4&lt;$D61,0,IF(AW$4&gt;$F$21,0,IF(AW$4=$F$21,$F61-SUM($Z61:AV61),MIN($F61*INDEX($AA$24:$DB$24,AW$4-$D61+1),$F61-SUM($Z61:AV61)))))</f>
        <v>0</v>
      </c>
      <c r="AX61" s="191" t="n">
        <f aca="false" t="array" ref="AX61:AX61">IF(AX$4&lt;$D61,0,IF(AX$4&gt;$F$21,0,IF(AX$4=$F$21,$F61-SUM($Z61:AW61),MIN($F61*INDEX($AA$24:$DB$24,AX$4-$D61+1),$F61-SUM($Z61:AW61)))))</f>
        <v>0</v>
      </c>
      <c r="AY61" s="191" t="n">
        <f aca="false" t="array" ref="AY61:AY61">IF(AY$4&lt;$D61,0,IF(AY$4&gt;$F$21,0,IF(AY$4=$F$21,$F61-SUM($Z61:AX61),MIN($F61*INDEX($AA$24:$DB$24,AY$4-$D61+1),$F61-SUM($Z61:AX61)))))</f>
        <v>0</v>
      </c>
      <c r="AZ61" s="191" t="n">
        <f aca="false" t="array" ref="AZ61:AZ61">IF(AZ$4&lt;$D61,0,IF(AZ$4&gt;$F$21,0,IF(AZ$4=$F$21,$F61-SUM($Z61:AY61),MIN($F61*INDEX($AA$24:$DB$24,AZ$4-$D61+1),$F61-SUM($Z61:AY61)))))</f>
        <v>0</v>
      </c>
      <c r="BA61" s="191" t="n">
        <f aca="false" t="array" ref="BA61:BA61">IF(BA$4&lt;$D61,0,IF(BA$4&gt;$F$21,0,IF(BA$4=$F$21,$F61-SUM($Z61:AZ61),MIN($F61*INDEX($AA$24:$DB$24,BA$4-$D61+1),$F61-SUM($Z61:AZ61)))))</f>
        <v>0</v>
      </c>
      <c r="BB61" s="191" t="n">
        <f aca="false" t="array" ref="BB61:BB61">IF(BB$4&lt;$D61,0,IF(BB$4&gt;$F$21,0,IF(BB$4=$F$21,$F61-SUM($Z61:BA61),MIN($F61*INDEX($AA$24:$DB$24,BB$4-$D61+1),$F61-SUM($Z61:BA61)))))</f>
        <v>0</v>
      </c>
      <c r="BC61" s="191" t="n">
        <f aca="false" t="array" ref="BC61:BC61">IF(BC$4&lt;$D61,0,IF(BC$4&gt;$F$21,0,IF(BC$4=$F$21,$F61-SUM($Z61:BB61),MIN($F61*INDEX($AA$24:$DB$24,BC$4-$D61+1),$F61-SUM($Z61:BB61)))))</f>
        <v>0</v>
      </c>
      <c r="BD61" s="191" t="n">
        <f aca="false" t="array" ref="BD61:BD61">IF(BD$4&lt;$D61,0,IF(BD$4&gt;$F$21,0,IF(BD$4=$F$21,$F61-SUM($Z61:BC61),MIN($F61*INDEX($AA$24:$DB$24,BD$4-$D61+1),$F61-SUM($Z61:BC61)))))</f>
        <v>0</v>
      </c>
      <c r="BE61" s="191" t="n">
        <f aca="false" t="array" ref="BE61:BE61">IF(BE$4&lt;$D61,0,IF(BE$4&gt;$F$21,0,IF(BE$4=$F$21,$F61-SUM($Z61:BD61),MIN($F61*INDEX($AA$24:$DB$24,BE$4-$D61+1),$F61-SUM($Z61:BD61)))))</f>
        <v>0</v>
      </c>
      <c r="BF61" s="191" t="n">
        <f aca="false" t="array" ref="BF61:BF61">IF(BF$4&lt;$D61,0,IF(BF$4&gt;$F$21,0,IF(BF$4=$F$21,$F61-SUM($Z61:BE61),MIN($F61*INDEX($AA$24:$DB$24,BF$4-$D61+1),$F61-SUM($Z61:BE61)))))</f>
        <v>0</v>
      </c>
      <c r="BG61" s="191" t="n">
        <f aca="false" t="array" ref="BG61:BG61">IF(BG$4&lt;$D61,0,IF(BG$4&gt;$F$21,0,IF(BG$4=$F$21,$F61-SUM($Z61:BF61),MIN($F61*INDEX($AA$24:$DB$24,BG$4-$D61+1),$F61-SUM($Z61:BF61)))))</f>
        <v>0</v>
      </c>
      <c r="BH61" s="191" t="n">
        <f aca="false" t="array" ref="BH61:BH61">IF(BH$4&lt;$D61,0,IF(BH$4&gt;$F$21,0,IF(BH$4=$F$21,$F61-SUM($Z61:BG61),MIN($F61*INDEX($AA$24:$DB$24,BH$4-$D61+1),$F61-SUM($Z61:BG61)))))</f>
        <v>0</v>
      </c>
      <c r="BI61" s="191" t="n">
        <f aca="false" t="array" ref="BI61:BI61">IF(BI$4&lt;$D61,0,IF(BI$4&gt;$F$21,0,IF(BI$4=$F$21,$F61-SUM($Z61:BH61),MIN($F61*INDEX($AA$24:$DB$24,BI$4-$D61+1),$F61-SUM($Z61:BH61)))))</f>
        <v>0</v>
      </c>
      <c r="BJ61" s="191" t="n">
        <f aca="false" t="array" ref="BJ61:BJ61">IF(BJ$4&lt;$D61,0,IF(BJ$4&gt;$F$21,0,IF(BJ$4=$F$21,$F61-SUM($Z61:BI61),MIN($F61*INDEX($AA$24:$DB$24,BJ$4-$D61+1),$F61-SUM($Z61:BI61)))))</f>
        <v>1.63</v>
      </c>
      <c r="BK61" s="191" t="n">
        <f aca="false" t="array" ref="BK61:BK61">IF(BK$4&lt;$D61,0,IF(BK$4&gt;$F$21,0,IF(BK$4=$F$21,$F61-SUM($Z61:BJ61),MIN($F61*INDEX($AA$24:$DB$24,BK$4-$D61+1),$F61-SUM($Z61:BJ61)))))</f>
        <v>3.097</v>
      </c>
      <c r="BL61" s="191" t="n">
        <f aca="false" t="array" ref="BL61:BL61">IF(BL$4&lt;$D61,0,IF(BL$4&gt;$F$21,0,IF(BL$4=$F$21,$F61-SUM($Z61:BK61),MIN($F61*INDEX($AA$24:$DB$24,BL$4-$D61+1),$F61-SUM($Z61:BK61)))))</f>
        <v>2.8036</v>
      </c>
      <c r="BM61" s="191" t="n">
        <f aca="false" t="array" ref="BM61:BM61">IF(BM$4&lt;$D61,0,IF(BM$4&gt;$F$21,0,IF(BM$4=$F$21,$F61-SUM($Z61:BL61),MIN($F61*INDEX($AA$24:$DB$24,BM$4-$D61+1),$F61-SUM($Z61:BL61)))))</f>
        <v>2.5102</v>
      </c>
      <c r="BN61" s="191" t="n">
        <f aca="false" t="array" ref="BN61:BN61">IF(BN$4&lt;$D61,0,IF(BN$4&gt;$F$21,0,IF(BN$4=$F$21,$F61-SUM($Z61:BM61),MIN($F61*INDEX($AA$24:$DB$24,BN$4-$D61+1),$F61-SUM($Z61:BM61)))))</f>
        <v>2.2494</v>
      </c>
      <c r="BO61" s="191" t="n">
        <f aca="false" t="array" ref="BO61:BO61">IF(BO$4&lt;$D61,0,IF(BO$4&gt;$F$21,0,IF(BO$4=$F$21,$F61-SUM($Z61:BN61),MIN($F61*INDEX($AA$24:$DB$24,BO$4-$D61+1),$F61-SUM($Z61:BN61)))))</f>
        <v>2.0212</v>
      </c>
      <c r="BP61" s="191" t="n">
        <f aca="false" t="array" ref="BP61:BP61">IF(BP$4&lt;$D61,0,IF(BP$4&gt;$F$21,0,IF(BP$4=$F$21,$F61-SUM($Z61:BO61),MIN($F61*INDEX($AA$24:$DB$24,BP$4-$D61+1),$F61-SUM($Z61:BO61)))))</f>
        <v>1.9234</v>
      </c>
      <c r="BQ61" s="191" t="n">
        <f aca="false" t="array" ref="BQ61:BQ61">IF(BQ$4&lt;$D61,0,IF(BQ$4&gt;$F$21,0,IF(BQ$4=$F$21,$F61-SUM($Z61:BP61),MIN($F61*INDEX($AA$24:$DB$24,BQ$4-$D61+1),$F61-SUM($Z61:BP61)))))</f>
        <v>1.9234</v>
      </c>
      <c r="BR61" s="191" t="n">
        <f aca="false" t="array" ref="BR61:BR61">IF(BR$4&lt;$D61,0,IF(BR$4&gt;$F$21,0,IF(BR$4=$F$21,$F61-SUM($Z61:BQ61),MIN($F61*INDEX($AA$24:$DB$24,BR$4-$D61+1),$F61-SUM($Z61:BQ61)))))</f>
        <v>1.9234</v>
      </c>
      <c r="BS61" s="191" t="n">
        <f aca="false" t="array" ref="BS61:BS61">IF(BS$4&lt;$D61,0,IF(BS$4&gt;$F$21,0,IF(BS$4=$F$21,$F61-SUM($Z61:BR61),MIN($F61*INDEX($AA$24:$DB$24,BS$4-$D61+1),$F61-SUM($Z61:BR61)))))</f>
        <v>1.9234</v>
      </c>
      <c r="BT61" s="191" t="n">
        <f aca="false" t="array" ref="BT61:BT61">IF(BT$4&lt;$D61,0,IF(BT$4&gt;$F$21,0,IF(BT$4=$F$21,$F61-SUM($Z61:BS61),MIN($F61*INDEX($AA$24:$DB$24,BT$4-$D61+1),$F61-SUM($Z61:BS61)))))</f>
        <v>1.9234</v>
      </c>
      <c r="BU61" s="191" t="n">
        <f aca="false" t="array" ref="BU61:BU61">IF(BU$4&lt;$D61,0,IF(BU$4&gt;$F$21,0,IF(BU$4=$F$21,$F61-SUM($Z61:BT61),MIN($F61*INDEX($AA$24:$DB$24,BU$4-$D61+1),$F61-SUM($Z61:BT61)))))</f>
        <v>1.9234</v>
      </c>
      <c r="BV61" s="191" t="n">
        <f aca="false" t="array" ref="BV61:BV61">IF(BV$4&lt;$D61,0,IF(BV$4&gt;$F$21,0,IF(BV$4=$F$21,$F61-SUM($Z61:BU61),MIN($F61*INDEX($AA$24:$DB$24,BV$4-$D61+1),$F61-SUM($Z61:BU61)))))</f>
        <v>1.9234</v>
      </c>
      <c r="BW61" s="191" t="n">
        <f aca="false" t="array" ref="BW61:BW61">IF(BW$4&lt;$D61,0,IF(BW$4&gt;$F$21,0,IF(BW$4=$F$21,$F61-SUM($Z61:BV61),MIN($F61*INDEX($AA$24:$DB$24,BW$4-$D61+1),$F61-SUM($Z61:BV61)))))</f>
        <v>1.9234</v>
      </c>
      <c r="BX61" s="191" t="n">
        <f aca="false" t="array" ref="BX61:BX61">IF(BX$4&lt;$D61,0,IF(BX$4&gt;$F$21,0,IF(BX$4=$F$21,$F61-SUM($Z61:BW61),MIN($F61*INDEX($AA$24:$DB$24,BX$4-$D61+1),$F61-SUM($Z61:BW61)))))</f>
        <v>1.9234</v>
      </c>
      <c r="BY61" s="191" t="n">
        <f aca="false" t="array" ref="BY61:BY61">IF(BY$4&lt;$D61,0,IF(BY$4&gt;$F$21,0,IF(BY$4=$F$21,$F61-SUM($Z61:BX61),MIN($F61*INDEX($AA$24:$DB$24,BY$4-$D61+1),$F61-SUM($Z61:BX61)))))</f>
        <v>0.978</v>
      </c>
      <c r="BZ61" s="191" t="n">
        <f aca="false" t="array" ref="BZ61:BZ61">IF(BZ$4&lt;$D61,0,IF(BZ$4&gt;$F$21,0,IF(BZ$4=$F$21,$F61-SUM($Z61:BY61),MIN($F61*INDEX($AA$24:$DB$24,BZ$4-$D61+1),$F61-SUM($Z61:BY61)))))</f>
        <v>0</v>
      </c>
      <c r="CA61" s="191" t="n">
        <f aca="false" t="array" ref="CA61:CA61">IF(CA$4&lt;$D61,0,IF(CA$4&gt;$F$21,0,IF(CA$4=$F$21,$F61-SUM($Z61:BZ61),MIN($F61*INDEX($AA$24:$DB$24,CA$4-$D61+1),$F61-SUM($Z61:BZ61)))))</f>
        <v>0</v>
      </c>
      <c r="CB61" s="191" t="n">
        <f aca="false" t="array" ref="CB61:CB61">IF(CB$4&lt;$D61,0,IF(CB$4&gt;$F$21,0,IF(CB$4=$F$21,$F61-SUM($Z61:CA61),MIN($F61*INDEX($AA$24:$DB$24,CB$4-$D61+1),$F61-SUM($Z61:CA61)))))</f>
        <v>0</v>
      </c>
      <c r="CC61" s="191" t="n">
        <f aca="false" t="array" ref="CC61:CC61">IF(CC$4&lt;$D61,0,IF(CC$4&gt;$F$21,0,IF(CC$4=$F$21,$F61-SUM($Z61:CB61),MIN($F61*INDEX($AA$24:$DB$24,CC$4-$D61+1),$F61-SUM($Z61:CB61)))))</f>
        <v>0</v>
      </c>
      <c r="CD61" s="191" t="n">
        <f aca="false" t="array" ref="CD61:CD61">IF(CD$4&lt;$D61,0,IF(CD$4&gt;$F$21,0,IF(CD$4=$F$21,$F61-SUM($Z61:CC61),MIN($F61*INDEX($AA$24:$DB$24,CD$4-$D61+1),$F61-SUM($Z61:CC61)))))</f>
        <v>0</v>
      </c>
      <c r="CE61" s="191" t="n">
        <f aca="false" t="array" ref="CE61:CE61">IF(CE$4&lt;$D61,0,IF(CE$4&gt;$F$21,0,IF(CE$4=$F$21,$F61-SUM($Z61:CD61),MIN($F61*INDEX($AA$24:$DB$24,CE$4-$D61+1),$F61-SUM($Z61:CD61)))))</f>
        <v>0</v>
      </c>
      <c r="CF61" s="191" t="n">
        <f aca="false" t="array" ref="CF61:CF61">IF(CF$4&lt;$D61,0,IF(CF$4&gt;$F$21,0,IF(CF$4=$F$21,$F61-SUM($Z61:CE61),MIN($F61*INDEX($AA$24:$DB$24,CF$4-$D61+1),$F61-SUM($Z61:CE61)))))</f>
        <v>0</v>
      </c>
      <c r="CG61" s="191" t="n">
        <f aca="false" t="array" ref="CG61:CG61">IF(CG$4&lt;$D61,0,IF(CG$4&gt;$F$21,0,IF(CG$4=$F$21,$F61-SUM($Z61:CF61),MIN($F61*INDEX($AA$24:$DB$24,CG$4-$D61+1),$F61-SUM($Z61:CF61)))))</f>
        <v>0</v>
      </c>
      <c r="CH61" s="191" t="n">
        <f aca="false" t="array" ref="CH61:CH61">IF(CH$4&lt;$D61,0,IF(CH$4&gt;$F$21,0,IF(CH$4=$F$21,$F61-SUM($Z61:CG61),MIN($F61*INDEX($AA$24:$DB$24,CH$4-$D61+1),$F61-SUM($Z61:CG61)))))</f>
        <v>0</v>
      </c>
      <c r="CI61" s="191" t="n">
        <f aca="false" t="array" ref="CI61:CI61">IF(CI$4&lt;$D61,0,IF(CI$4&gt;$F$21,0,IF(CI$4=$F$21,$F61-SUM($Z61:CH61),MIN($F61*INDEX($AA$24:$DB$24,CI$4-$D61+1),$F61-SUM($Z61:CH61)))))</f>
        <v>0</v>
      </c>
      <c r="CJ61" s="191" t="n">
        <f aca="false" t="array" ref="CJ61:CJ61">IF(CJ$4&lt;$D61,0,IF(CJ$4&gt;$F$21,0,IF(CJ$4=$F$21,$F61-SUM($Z61:CI61),MIN($F61*INDEX($AA$24:$DB$24,CJ$4-$D61+1),$F61-SUM($Z61:CI61)))))</f>
        <v>0</v>
      </c>
      <c r="CK61" s="191" t="n">
        <f aca="false" t="array" ref="CK61:CK61">IF(CK$4&lt;$D61,0,IF(CK$4&gt;$F$21,0,IF(CK$4=$F$21,$F61-SUM($Z61:CJ61),MIN($F61*INDEX($AA$24:$DB$24,CK$4-$D61+1),$F61-SUM($Z61:CJ61)))))</f>
        <v>0</v>
      </c>
      <c r="CL61" s="191" t="n">
        <f aca="false" t="array" ref="CL61:CL61">IF(CL$4&lt;$D61,0,IF(CL$4&gt;$F$21,0,IF(CL$4=$F$21,$F61-SUM($Z61:CK61),MIN($F61*INDEX($AA$24:$DB$24,CL$4-$D61+1),$F61-SUM($Z61:CK61)))))</f>
        <v>0</v>
      </c>
      <c r="CM61" s="191" t="n">
        <f aca="false" t="array" ref="CM61:CM61">IF(CM$4&lt;$D61,0,IF(CM$4&gt;$F$21,0,IF(CM$4=$F$21,$F61-SUM($Z61:CL61),MIN($F61*INDEX($AA$24:$DB$24,CM$4-$D61+1),$F61-SUM($Z61:CL61)))))</f>
        <v>0</v>
      </c>
      <c r="CN61" s="191" t="n">
        <f aca="false" t="array" ref="CN61:CN61">IF(CN$4&lt;$D61,0,IF(CN$4&gt;$F$21,0,IF(CN$4=$F$21,$F61-SUM($Z61:CM61),MIN($F61*INDEX($AA$24:$DB$24,CN$4-$D61+1),$F61-SUM($Z61:CM61)))))</f>
        <v>0</v>
      </c>
      <c r="CO61" s="191" t="n">
        <f aca="false" t="array" ref="CO61:CO61">IF(CO$4&lt;$D61,0,IF(CO$4&gt;$F$21,0,IF(CO$4=$F$21,$F61-SUM($Z61:CN61),MIN($F61*INDEX($AA$24:$DB$24,CO$4-$D61+1),$F61-SUM($Z61:CN61)))))</f>
        <v>0</v>
      </c>
      <c r="CP61" s="191" t="n">
        <f aca="false" t="array" ref="CP61:CP61">IF(CP$4&lt;$D61,0,IF(CP$4&gt;$F$21,0,IF(CP$4=$F$21,$F61-SUM($Z61:CO61),MIN($F61*INDEX($AA$24:$DB$24,CP$4-$D61+1),$F61-SUM($Z61:CO61)))))</f>
        <v>0</v>
      </c>
      <c r="CQ61" s="191" t="n">
        <f aca="false" t="array" ref="CQ61:CQ61">IF(CQ$4&lt;$D61,0,IF(CQ$4&gt;$F$21,0,IF(CQ$4=$F$21,$F61-SUM($Z61:CP61),MIN($F61*INDEX($AA$24:$DB$24,CQ$4-$D61+1),$F61-SUM($Z61:CP61)))))</f>
        <v>0</v>
      </c>
      <c r="CR61" s="191" t="n">
        <f aca="false" t="array" ref="CR61:CR61">IF(CR$4&lt;$D61,0,IF(CR$4&gt;$F$21,0,IF(CR$4=$F$21,$F61-SUM($Z61:CQ61),MIN($F61*INDEX($AA$24:$DB$24,CR$4-$D61+1),$F61-SUM($Z61:CQ61)))))</f>
        <v>0</v>
      </c>
      <c r="CS61" s="191" t="n">
        <f aca="false" t="array" ref="CS61:CS61">IF(CS$4&lt;$D61,0,IF(CS$4&gt;$F$21,0,IF(CS$4=$F$21,$F61-SUM($Z61:CR61),MIN($F61*INDEX($AA$24:$DB$24,CS$4-$D61+1),$F61-SUM($Z61:CR61)))))</f>
        <v>0</v>
      </c>
      <c r="CT61" s="191" t="n">
        <f aca="false" t="array" ref="CT61:CT61">IF(CT$4&lt;$D61,0,IF(CT$4&gt;$F$21,0,IF(CT$4=$F$21,$F61-SUM($Z61:CS61),MIN($F61*INDEX($AA$24:$DB$24,CT$4-$D61+1),$F61-SUM($Z61:CS61)))))</f>
        <v>0</v>
      </c>
      <c r="CU61" s="191" t="n">
        <f aca="false" t="array" ref="CU61:CU61">IF(CU$4&lt;$D61,0,IF(CU$4&gt;$F$21,0,IF(CU$4=$F$21,$F61-SUM($Z61:CT61),MIN($F61*INDEX($AA$24:$DB$24,CU$4-$D61+1),$F61-SUM($Z61:CT61)))))</f>
        <v>0</v>
      </c>
      <c r="CV61" s="191" t="n">
        <f aca="false" t="array" ref="CV61:CV61">IF(CV$4&lt;$D61,0,IF(CV$4&gt;$F$21,0,IF(CV$4=$F$21,$F61-SUM($Z61:CU61),MIN($F61*INDEX($AA$24:$DB$24,CV$4-$D61+1),$F61-SUM($Z61:CU61)))))</f>
        <v>0</v>
      </c>
      <c r="CW61" s="191" t="n">
        <f aca="false" t="array" ref="CW61:CW61">IF(CW$4&lt;$D61,0,IF(CW$4&gt;$F$21,0,IF(CW$4=$F$21,$F61-SUM($Z61:CV61),MIN($F61*INDEX($AA$24:$DB$24,CW$4-$D61+1),$F61-SUM($Z61:CV61)))))</f>
        <v>0</v>
      </c>
      <c r="CX61" s="191" t="n">
        <f aca="false" t="array" ref="CX61:CX61">IF(CX$4&lt;$D61,0,IF(CX$4&gt;$F$21,0,IF(CX$4=$F$21,$F61-SUM($Z61:CW61),MIN($F61*INDEX($AA$24:$DB$24,CX$4-$D61+1),$F61-SUM($Z61:CW61)))))</f>
        <v>0</v>
      </c>
      <c r="CY61" s="191" t="n">
        <f aca="false" t="array" ref="CY61:CY61">IF(CY$4&lt;$D61,0,IF(CY$4&gt;$F$21,0,IF(CY$4=$F$21,$F61-SUM($Z61:CX61),MIN($F61*INDEX($AA$24:$DB$24,CY$4-$D61+1),$F61-SUM($Z61:CX61)))))</f>
        <v>0</v>
      </c>
      <c r="CZ61" s="191" t="n">
        <f aca="false" t="array" ref="CZ61:CZ61">IF(CZ$4&lt;$D61,0,IF(CZ$4&gt;$F$21,0,IF(CZ$4=$F$21,$F61-SUM($Z61:CY61),MIN($F61*INDEX($AA$24:$DB$24,CZ$4-$D61+1),$F61-SUM($Z61:CY61)))))</f>
        <v>0</v>
      </c>
      <c r="DA61" s="191" t="n">
        <f aca="false" t="array" ref="DA61:DA61">IF(DA$4&lt;$D61,0,IF(DA$4&gt;$F$21,0,IF(DA$4=$F$21,$F61-SUM($Z61:CZ61),MIN($F61*INDEX($AA$24:$DB$24,DA$4-$D61+1),$F61-SUM($Z61:CZ61)))))</f>
        <v>0</v>
      </c>
      <c r="DB61" s="191" t="n">
        <f aca="false" t="array" ref="DB61:DB61">IF(DB$4&lt;$D61,0,IF(DB$4&gt;$F$21,0,IF(DB$4=$F$21,$F61-SUM($Z61:DA61),MIN($F61*INDEX($AA$24:$DB$24,DB$4-$D61+1),$F61-SUM($Z61:DA61)))))</f>
        <v>0</v>
      </c>
    </row>
    <row r="62" customFormat="false" ht="14.25" hidden="false" customHeight="false" outlineLevel="3" collapsed="false">
      <c r="D62" s="3" t="n">
        <v>37</v>
      </c>
      <c r="E62" s="3" t="str">
        <v>Total Capex Year 37</v>
      </c>
      <c r="F62" s="187" t="n">
        <v>51.5</v>
      </c>
      <c r="G62" s="187" t="n">
        <f aca="false">SUM(AA62:DB62)-F62</f>
        <v>0</v>
      </c>
      <c r="AA62" s="191" t="n">
        <f aca="false" t="array" ref="AA62:AA62">IF(AA$4&lt;$D62,0,IF(AA$4&gt;$F$21,0,IF(AA$4=$F$21,$F62-SUM($Z62:Z62),MIN($F62*INDEX($AA$24:$DB$24,AA$4-$D62+1),$F62-SUM($Z62:Z62)))))</f>
        <v>0</v>
      </c>
      <c r="AB62" s="191" t="n">
        <f aca="false" t="array" ref="AB62:AB62">IF(AB$4&lt;$D62,0,IF(AB$4&gt;$F$21,0,IF(AB$4=$F$21,$F62-SUM($Z62:AA62),MIN($F62*INDEX($AA$24:$DB$24,AB$4-$D62+1),$F62-SUM($Z62:AA62)))))</f>
        <v>0</v>
      </c>
      <c r="AC62" s="191" t="n">
        <f aca="false" t="array" ref="AC62:AC62">IF(AC$4&lt;$D62,0,IF(AC$4&gt;$F$21,0,IF(AC$4=$F$21,$F62-SUM($Z62:AB62),MIN($F62*INDEX($AA$24:$DB$24,AC$4-$D62+1),$F62-SUM($Z62:AB62)))))</f>
        <v>0</v>
      </c>
      <c r="AD62" s="191" t="n">
        <f aca="false" t="array" ref="AD62:AD62">IF(AD$4&lt;$D62,0,IF(AD$4&gt;$F$21,0,IF(AD$4=$F$21,$F62-SUM($Z62:AC62),MIN($F62*INDEX($AA$24:$DB$24,AD$4-$D62+1),$F62-SUM($Z62:AC62)))))</f>
        <v>0</v>
      </c>
      <c r="AE62" s="191" t="n">
        <f aca="false" t="array" ref="AE62:AE62">IF(AE$4&lt;$D62,0,IF(AE$4&gt;$F$21,0,IF(AE$4=$F$21,$F62-SUM($Z62:AD62),MIN($F62*INDEX($AA$24:$DB$24,AE$4-$D62+1),$F62-SUM($Z62:AD62)))))</f>
        <v>0</v>
      </c>
      <c r="AF62" s="191" t="n">
        <f aca="false" t="array" ref="AF62:AF62">IF(AF$4&lt;$D62,0,IF(AF$4&gt;$F$21,0,IF(AF$4=$F$21,$F62-SUM($Z62:AE62),MIN($F62*INDEX($AA$24:$DB$24,AF$4-$D62+1),$F62-SUM($Z62:AE62)))))</f>
        <v>0</v>
      </c>
      <c r="AG62" s="191" t="n">
        <f aca="false" t="array" ref="AG62:AG62">IF(AG$4&lt;$D62,0,IF(AG$4&gt;$F$21,0,IF(AG$4=$F$21,$F62-SUM($Z62:AF62),MIN($F62*INDEX($AA$24:$DB$24,AG$4-$D62+1),$F62-SUM($Z62:AF62)))))</f>
        <v>0</v>
      </c>
      <c r="AH62" s="191" t="n">
        <f aca="false" t="array" ref="AH62:AH62">IF(AH$4&lt;$D62,0,IF(AH$4&gt;$F$21,0,IF(AH$4=$F$21,$F62-SUM($Z62:AG62),MIN($F62*INDEX($AA$24:$DB$24,AH$4-$D62+1),$F62-SUM($Z62:AG62)))))</f>
        <v>0</v>
      </c>
      <c r="AI62" s="191" t="n">
        <f aca="false" t="array" ref="AI62:AI62">IF(AI$4&lt;$D62,0,IF(AI$4&gt;$F$21,0,IF(AI$4=$F$21,$F62-SUM($Z62:AH62),MIN($F62*INDEX($AA$24:$DB$24,AI$4-$D62+1),$F62-SUM($Z62:AH62)))))</f>
        <v>0</v>
      </c>
      <c r="AJ62" s="191" t="n">
        <f aca="false" t="array" ref="AJ62:AJ62">IF(AJ$4&lt;$D62,0,IF(AJ$4&gt;$F$21,0,IF(AJ$4=$F$21,$F62-SUM($Z62:AI62),MIN($F62*INDEX($AA$24:$DB$24,AJ$4-$D62+1),$F62-SUM($Z62:AI62)))))</f>
        <v>0</v>
      </c>
      <c r="AK62" s="191" t="n">
        <f aca="false" t="array" ref="AK62:AK62">IF(AK$4&lt;$D62,0,IF(AK$4&gt;$F$21,0,IF(AK$4=$F$21,$F62-SUM($Z62:AJ62),MIN($F62*INDEX($AA$24:$DB$24,AK$4-$D62+1),$F62-SUM($Z62:AJ62)))))</f>
        <v>0</v>
      </c>
      <c r="AL62" s="191" t="n">
        <f aca="false" t="array" ref="AL62:AL62">IF(AL$4&lt;$D62,0,IF(AL$4&gt;$F$21,0,IF(AL$4=$F$21,$F62-SUM($Z62:AK62),MIN($F62*INDEX($AA$24:$DB$24,AL$4-$D62+1),$F62-SUM($Z62:AK62)))))</f>
        <v>0</v>
      </c>
      <c r="AM62" s="191" t="n">
        <f aca="false" t="array" ref="AM62:AM62">IF(AM$4&lt;$D62,0,IF(AM$4&gt;$F$21,0,IF(AM$4=$F$21,$F62-SUM($Z62:AL62),MIN($F62*INDEX($AA$24:$DB$24,AM$4-$D62+1),$F62-SUM($Z62:AL62)))))</f>
        <v>0</v>
      </c>
      <c r="AN62" s="191" t="n">
        <f aca="false" t="array" ref="AN62:AN62">IF(AN$4&lt;$D62,0,IF(AN$4&gt;$F$21,0,IF(AN$4=$F$21,$F62-SUM($Z62:AM62),MIN($F62*INDEX($AA$24:$DB$24,AN$4-$D62+1),$F62-SUM($Z62:AM62)))))</f>
        <v>0</v>
      </c>
      <c r="AO62" s="191" t="n">
        <f aca="false" t="array" ref="AO62:AO62">IF(AO$4&lt;$D62,0,IF(AO$4&gt;$F$21,0,IF(AO$4=$F$21,$F62-SUM($Z62:AN62),MIN($F62*INDEX($AA$24:$DB$24,AO$4-$D62+1),$F62-SUM($Z62:AN62)))))</f>
        <v>0</v>
      </c>
      <c r="AP62" s="191" t="n">
        <f aca="false" t="array" ref="AP62:AP62">IF(AP$4&lt;$D62,0,IF(AP$4&gt;$F$21,0,IF(AP$4=$F$21,$F62-SUM($Z62:AO62),MIN($F62*INDEX($AA$24:$DB$24,AP$4-$D62+1),$F62-SUM($Z62:AO62)))))</f>
        <v>0</v>
      </c>
      <c r="AQ62" s="191" t="n">
        <f aca="false" t="array" ref="AQ62:AQ62">IF(AQ$4&lt;$D62,0,IF(AQ$4&gt;$F$21,0,IF(AQ$4=$F$21,$F62-SUM($Z62:AP62),MIN($F62*INDEX($AA$24:$DB$24,AQ$4-$D62+1),$F62-SUM($Z62:AP62)))))</f>
        <v>0</v>
      </c>
      <c r="AR62" s="191" t="n">
        <f aca="false" t="array" ref="AR62:AR62">IF(AR$4&lt;$D62,0,IF(AR$4&gt;$F$21,0,IF(AR$4=$F$21,$F62-SUM($Z62:AQ62),MIN($F62*INDEX($AA$24:$DB$24,AR$4-$D62+1),$F62-SUM($Z62:AQ62)))))</f>
        <v>0</v>
      </c>
      <c r="AS62" s="191" t="n">
        <f aca="false" t="array" ref="AS62:AS62">IF(AS$4&lt;$D62,0,IF(AS$4&gt;$F$21,0,IF(AS$4=$F$21,$F62-SUM($Z62:AR62),MIN($F62*INDEX($AA$24:$DB$24,AS$4-$D62+1),$F62-SUM($Z62:AR62)))))</f>
        <v>0</v>
      </c>
      <c r="AT62" s="191" t="n">
        <f aca="false" t="array" ref="AT62:AT62">IF(AT$4&lt;$D62,0,IF(AT$4&gt;$F$21,0,IF(AT$4=$F$21,$F62-SUM($Z62:AS62),MIN($F62*INDEX($AA$24:$DB$24,AT$4-$D62+1),$F62-SUM($Z62:AS62)))))</f>
        <v>0</v>
      </c>
      <c r="AU62" s="191" t="n">
        <f aca="false" t="array" ref="AU62:AU62">IF(AU$4&lt;$D62,0,IF(AU$4&gt;$F$21,0,IF(AU$4=$F$21,$F62-SUM($Z62:AT62),MIN($F62*INDEX($AA$24:$DB$24,AU$4-$D62+1),$F62-SUM($Z62:AT62)))))</f>
        <v>0</v>
      </c>
      <c r="AV62" s="191" t="n">
        <f aca="false" t="array" ref="AV62:AV62">IF(AV$4&lt;$D62,0,IF(AV$4&gt;$F$21,0,IF(AV$4=$F$21,$F62-SUM($Z62:AU62),MIN($F62*INDEX($AA$24:$DB$24,AV$4-$D62+1),$F62-SUM($Z62:AU62)))))</f>
        <v>0</v>
      </c>
      <c r="AW62" s="191" t="n">
        <f aca="false" t="array" ref="AW62:AW62">IF(AW$4&lt;$D62,0,IF(AW$4&gt;$F$21,0,IF(AW$4=$F$21,$F62-SUM($Z62:AV62),MIN($F62*INDEX($AA$24:$DB$24,AW$4-$D62+1),$F62-SUM($Z62:AV62)))))</f>
        <v>0</v>
      </c>
      <c r="AX62" s="191" t="n">
        <f aca="false" t="array" ref="AX62:AX62">IF(AX$4&lt;$D62,0,IF(AX$4&gt;$F$21,0,IF(AX$4=$F$21,$F62-SUM($Z62:AW62),MIN($F62*INDEX($AA$24:$DB$24,AX$4-$D62+1),$F62-SUM($Z62:AW62)))))</f>
        <v>0</v>
      </c>
      <c r="AY62" s="191" t="n">
        <f aca="false" t="array" ref="AY62:AY62">IF(AY$4&lt;$D62,0,IF(AY$4&gt;$F$21,0,IF(AY$4=$F$21,$F62-SUM($Z62:AX62),MIN($F62*INDEX($AA$24:$DB$24,AY$4-$D62+1),$F62-SUM($Z62:AX62)))))</f>
        <v>0</v>
      </c>
      <c r="AZ62" s="191" t="n">
        <f aca="false" t="array" ref="AZ62:AZ62">IF(AZ$4&lt;$D62,0,IF(AZ$4&gt;$F$21,0,IF(AZ$4=$F$21,$F62-SUM($Z62:AY62),MIN($F62*INDEX($AA$24:$DB$24,AZ$4-$D62+1),$F62-SUM($Z62:AY62)))))</f>
        <v>0</v>
      </c>
      <c r="BA62" s="191" t="n">
        <f aca="false" t="array" ref="BA62:BA62">IF(BA$4&lt;$D62,0,IF(BA$4&gt;$F$21,0,IF(BA$4=$F$21,$F62-SUM($Z62:AZ62),MIN($F62*INDEX($AA$24:$DB$24,BA$4-$D62+1),$F62-SUM($Z62:AZ62)))))</f>
        <v>0</v>
      </c>
      <c r="BB62" s="191" t="n">
        <f aca="false" t="array" ref="BB62:BB62">IF(BB$4&lt;$D62,0,IF(BB$4&gt;$F$21,0,IF(BB$4=$F$21,$F62-SUM($Z62:BA62),MIN($F62*INDEX($AA$24:$DB$24,BB$4-$D62+1),$F62-SUM($Z62:BA62)))))</f>
        <v>0</v>
      </c>
      <c r="BC62" s="191" t="n">
        <f aca="false" t="array" ref="BC62:BC62">IF(BC$4&lt;$D62,0,IF(BC$4&gt;$F$21,0,IF(BC$4=$F$21,$F62-SUM($Z62:BB62),MIN($F62*INDEX($AA$24:$DB$24,BC$4-$D62+1),$F62-SUM($Z62:BB62)))))</f>
        <v>0</v>
      </c>
      <c r="BD62" s="191" t="n">
        <f aca="false" t="array" ref="BD62:BD62">IF(BD$4&lt;$D62,0,IF(BD$4&gt;$F$21,0,IF(BD$4=$F$21,$F62-SUM($Z62:BC62),MIN($F62*INDEX($AA$24:$DB$24,BD$4-$D62+1),$F62-SUM($Z62:BC62)))))</f>
        <v>0</v>
      </c>
      <c r="BE62" s="191" t="n">
        <f aca="false" t="array" ref="BE62:BE62">IF(BE$4&lt;$D62,0,IF(BE$4&gt;$F$21,0,IF(BE$4=$F$21,$F62-SUM($Z62:BD62),MIN($F62*INDEX($AA$24:$DB$24,BE$4-$D62+1),$F62-SUM($Z62:BD62)))))</f>
        <v>0</v>
      </c>
      <c r="BF62" s="191" t="n">
        <f aca="false" t="array" ref="BF62:BF62">IF(BF$4&lt;$D62,0,IF(BF$4&gt;$F$21,0,IF(BF$4=$F$21,$F62-SUM($Z62:BE62),MIN($F62*INDEX($AA$24:$DB$24,BF$4-$D62+1),$F62-SUM($Z62:BE62)))))</f>
        <v>0</v>
      </c>
      <c r="BG62" s="191" t="n">
        <f aca="false" t="array" ref="BG62:BG62">IF(BG$4&lt;$D62,0,IF(BG$4&gt;$F$21,0,IF(BG$4=$F$21,$F62-SUM($Z62:BF62),MIN($F62*INDEX($AA$24:$DB$24,BG$4-$D62+1),$F62-SUM($Z62:BF62)))))</f>
        <v>0</v>
      </c>
      <c r="BH62" s="191" t="n">
        <f aca="false" t="array" ref="BH62:BH62">IF(BH$4&lt;$D62,0,IF(BH$4&gt;$F$21,0,IF(BH$4=$F$21,$F62-SUM($Z62:BG62),MIN($F62*INDEX($AA$24:$DB$24,BH$4-$D62+1),$F62-SUM($Z62:BG62)))))</f>
        <v>0</v>
      </c>
      <c r="BI62" s="191" t="n">
        <f aca="false" t="array" ref="BI62:BI62">IF(BI$4&lt;$D62,0,IF(BI$4&gt;$F$21,0,IF(BI$4=$F$21,$F62-SUM($Z62:BH62),MIN($F62*INDEX($AA$24:$DB$24,BI$4-$D62+1),$F62-SUM($Z62:BH62)))))</f>
        <v>0</v>
      </c>
      <c r="BJ62" s="191" t="n">
        <f aca="false" t="array" ref="BJ62:BJ62">IF(BJ$4&lt;$D62,0,IF(BJ$4&gt;$F$21,0,IF(BJ$4=$F$21,$F62-SUM($Z62:BI62),MIN($F62*INDEX($AA$24:$DB$24,BJ$4-$D62+1),$F62-SUM($Z62:BI62)))))</f>
        <v>0</v>
      </c>
      <c r="BK62" s="191" t="n">
        <f aca="false" t="array" ref="BK62:BK62">IF(BK$4&lt;$D62,0,IF(BK$4&gt;$F$21,0,IF(BK$4=$F$21,$F62-SUM($Z62:BJ62),MIN($F62*INDEX($AA$24:$DB$24,BK$4-$D62+1),$F62-SUM($Z62:BJ62)))))</f>
        <v>2.575</v>
      </c>
      <c r="BL62" s="191" t="n">
        <f aca="false" t="array" ref="BL62:BL62">IF(BL$4&lt;$D62,0,IF(BL$4&gt;$F$21,0,IF(BL$4=$F$21,$F62-SUM($Z62:BK62),MIN($F62*INDEX($AA$24:$DB$24,BL$4-$D62+1),$F62-SUM($Z62:BK62)))))</f>
        <v>4.8925</v>
      </c>
      <c r="BM62" s="191" t="n">
        <f aca="false" t="array" ref="BM62:BM62">IF(BM$4&lt;$D62,0,IF(BM$4&gt;$F$21,0,IF(BM$4=$F$21,$F62-SUM($Z62:BL62),MIN($F62*INDEX($AA$24:$DB$24,BM$4-$D62+1),$F62-SUM($Z62:BL62)))))</f>
        <v>4.429</v>
      </c>
      <c r="BN62" s="191" t="n">
        <f aca="false" t="array" ref="BN62:BN62">IF(BN$4&lt;$D62,0,IF(BN$4&gt;$F$21,0,IF(BN$4=$F$21,$F62-SUM($Z62:BM62),MIN($F62*INDEX($AA$24:$DB$24,BN$4-$D62+1),$F62-SUM($Z62:BM62)))))</f>
        <v>3.9655</v>
      </c>
      <c r="BO62" s="191" t="n">
        <f aca="false" t="array" ref="BO62:BO62">IF(BO$4&lt;$D62,0,IF(BO$4&gt;$F$21,0,IF(BO$4=$F$21,$F62-SUM($Z62:BN62),MIN($F62*INDEX($AA$24:$DB$24,BO$4-$D62+1),$F62-SUM($Z62:BN62)))))</f>
        <v>3.5535</v>
      </c>
      <c r="BP62" s="191" t="n">
        <f aca="false" t="array" ref="BP62:BP62">IF(BP$4&lt;$D62,0,IF(BP$4&gt;$F$21,0,IF(BP$4=$F$21,$F62-SUM($Z62:BO62),MIN($F62*INDEX($AA$24:$DB$24,BP$4-$D62+1),$F62-SUM($Z62:BO62)))))</f>
        <v>3.193</v>
      </c>
      <c r="BQ62" s="191" t="n">
        <f aca="false" t="array" ref="BQ62:BQ62">IF(BQ$4&lt;$D62,0,IF(BQ$4&gt;$F$21,0,IF(BQ$4=$F$21,$F62-SUM($Z62:BP62),MIN($F62*INDEX($AA$24:$DB$24,BQ$4-$D62+1),$F62-SUM($Z62:BP62)))))</f>
        <v>3.0385</v>
      </c>
      <c r="BR62" s="191" t="n">
        <f aca="false" t="array" ref="BR62:BR62">IF(BR$4&lt;$D62,0,IF(BR$4&gt;$F$21,0,IF(BR$4=$F$21,$F62-SUM($Z62:BQ62),MIN($F62*INDEX($AA$24:$DB$24,BR$4-$D62+1),$F62-SUM($Z62:BQ62)))))</f>
        <v>3.0385</v>
      </c>
      <c r="BS62" s="191" t="n">
        <f aca="false" t="array" ref="BS62:BS62">IF(BS$4&lt;$D62,0,IF(BS$4&gt;$F$21,0,IF(BS$4=$F$21,$F62-SUM($Z62:BR62),MIN($F62*INDEX($AA$24:$DB$24,BS$4-$D62+1),$F62-SUM($Z62:BR62)))))</f>
        <v>3.0385</v>
      </c>
      <c r="BT62" s="191" t="n">
        <f aca="false" t="array" ref="BT62:BT62">IF(BT$4&lt;$D62,0,IF(BT$4&gt;$F$21,0,IF(BT$4=$F$21,$F62-SUM($Z62:BS62),MIN($F62*INDEX($AA$24:$DB$24,BT$4-$D62+1),$F62-SUM($Z62:BS62)))))</f>
        <v>3.0385</v>
      </c>
      <c r="BU62" s="191" t="n">
        <f aca="false" t="array" ref="BU62:BU62">IF(BU$4&lt;$D62,0,IF(BU$4&gt;$F$21,0,IF(BU$4=$F$21,$F62-SUM($Z62:BT62),MIN($F62*INDEX($AA$24:$DB$24,BU$4-$D62+1),$F62-SUM($Z62:BT62)))))</f>
        <v>3.0385</v>
      </c>
      <c r="BV62" s="191" t="n">
        <f aca="false" t="array" ref="BV62:BV62">IF(BV$4&lt;$D62,0,IF(BV$4&gt;$F$21,0,IF(BV$4=$F$21,$F62-SUM($Z62:BU62),MIN($F62*INDEX($AA$24:$DB$24,BV$4-$D62+1),$F62-SUM($Z62:BU62)))))</f>
        <v>3.0385</v>
      </c>
      <c r="BW62" s="191" t="n">
        <f aca="false" t="array" ref="BW62:BW62">IF(BW$4&lt;$D62,0,IF(BW$4&gt;$F$21,0,IF(BW$4=$F$21,$F62-SUM($Z62:BV62),MIN($F62*INDEX($AA$24:$DB$24,BW$4-$D62+1),$F62-SUM($Z62:BV62)))))</f>
        <v>3.0385</v>
      </c>
      <c r="BX62" s="191" t="n">
        <f aca="false" t="array" ref="BX62:BX62">IF(BX$4&lt;$D62,0,IF(BX$4&gt;$F$21,0,IF(BX$4=$F$21,$F62-SUM($Z62:BW62),MIN($F62*INDEX($AA$24:$DB$24,BX$4-$D62+1),$F62-SUM($Z62:BW62)))))</f>
        <v>3.0385</v>
      </c>
      <c r="BY62" s="191" t="n">
        <f aca="false" t="array" ref="BY62:BY62">IF(BY$4&lt;$D62,0,IF(BY$4&gt;$F$21,0,IF(BY$4=$F$21,$F62-SUM($Z62:BX62),MIN($F62*INDEX($AA$24:$DB$24,BY$4-$D62+1),$F62-SUM($Z62:BX62)))))</f>
        <v>3.0385</v>
      </c>
      <c r="BZ62" s="191" t="n">
        <f aca="false" t="array" ref="BZ62:BZ62">IF(BZ$4&lt;$D62,0,IF(BZ$4&gt;$F$21,0,IF(BZ$4=$F$21,$F62-SUM($Z62:BY62),MIN($F62*INDEX($AA$24:$DB$24,BZ$4-$D62+1),$F62-SUM($Z62:BY62)))))</f>
        <v>1.545</v>
      </c>
      <c r="CA62" s="191" t="n">
        <f aca="false" t="array" ref="CA62:CA62">IF(CA$4&lt;$D62,0,IF(CA$4&gt;$F$21,0,IF(CA$4=$F$21,$F62-SUM($Z62:BZ62),MIN($F62*INDEX($AA$24:$DB$24,CA$4-$D62+1),$F62-SUM($Z62:BZ62)))))</f>
        <v>0</v>
      </c>
      <c r="CB62" s="191" t="n">
        <f aca="false" t="array" ref="CB62:CB62">IF(CB$4&lt;$D62,0,IF(CB$4&gt;$F$21,0,IF(CB$4=$F$21,$F62-SUM($Z62:CA62),MIN($F62*INDEX($AA$24:$DB$24,CB$4-$D62+1),$F62-SUM($Z62:CA62)))))</f>
        <v>0</v>
      </c>
      <c r="CC62" s="191" t="n">
        <f aca="false" t="array" ref="CC62:CC62">IF(CC$4&lt;$D62,0,IF(CC$4&gt;$F$21,0,IF(CC$4=$F$21,$F62-SUM($Z62:CB62),MIN($F62*INDEX($AA$24:$DB$24,CC$4-$D62+1),$F62-SUM($Z62:CB62)))))</f>
        <v>0</v>
      </c>
      <c r="CD62" s="191" t="n">
        <f aca="false" t="array" ref="CD62:CD62">IF(CD$4&lt;$D62,0,IF(CD$4&gt;$F$21,0,IF(CD$4=$F$21,$F62-SUM($Z62:CC62),MIN($F62*INDEX($AA$24:$DB$24,CD$4-$D62+1),$F62-SUM($Z62:CC62)))))</f>
        <v>0</v>
      </c>
      <c r="CE62" s="191" t="n">
        <f aca="false" t="array" ref="CE62:CE62">IF(CE$4&lt;$D62,0,IF(CE$4&gt;$F$21,0,IF(CE$4=$F$21,$F62-SUM($Z62:CD62),MIN($F62*INDEX($AA$24:$DB$24,CE$4-$D62+1),$F62-SUM($Z62:CD62)))))</f>
        <v>0</v>
      </c>
      <c r="CF62" s="191" t="n">
        <f aca="false" t="array" ref="CF62:CF62">IF(CF$4&lt;$D62,0,IF(CF$4&gt;$F$21,0,IF(CF$4=$F$21,$F62-SUM($Z62:CE62),MIN($F62*INDEX($AA$24:$DB$24,CF$4-$D62+1),$F62-SUM($Z62:CE62)))))</f>
        <v>0</v>
      </c>
      <c r="CG62" s="191" t="n">
        <f aca="false" t="array" ref="CG62:CG62">IF(CG$4&lt;$D62,0,IF(CG$4&gt;$F$21,0,IF(CG$4=$F$21,$F62-SUM($Z62:CF62),MIN($F62*INDEX($AA$24:$DB$24,CG$4-$D62+1),$F62-SUM($Z62:CF62)))))</f>
        <v>0</v>
      </c>
      <c r="CH62" s="191" t="n">
        <f aca="false" t="array" ref="CH62:CH62">IF(CH$4&lt;$D62,0,IF(CH$4&gt;$F$21,0,IF(CH$4=$F$21,$F62-SUM($Z62:CG62),MIN($F62*INDEX($AA$24:$DB$24,CH$4-$D62+1),$F62-SUM($Z62:CG62)))))</f>
        <v>0</v>
      </c>
      <c r="CI62" s="191" t="n">
        <f aca="false" t="array" ref="CI62:CI62">IF(CI$4&lt;$D62,0,IF(CI$4&gt;$F$21,0,IF(CI$4=$F$21,$F62-SUM($Z62:CH62),MIN($F62*INDEX($AA$24:$DB$24,CI$4-$D62+1),$F62-SUM($Z62:CH62)))))</f>
        <v>0</v>
      </c>
      <c r="CJ62" s="191" t="n">
        <f aca="false" t="array" ref="CJ62:CJ62">IF(CJ$4&lt;$D62,0,IF(CJ$4&gt;$F$21,0,IF(CJ$4=$F$21,$F62-SUM($Z62:CI62),MIN($F62*INDEX($AA$24:$DB$24,CJ$4-$D62+1),$F62-SUM($Z62:CI62)))))</f>
        <v>0</v>
      </c>
      <c r="CK62" s="191" t="n">
        <f aca="false" t="array" ref="CK62:CK62">IF(CK$4&lt;$D62,0,IF(CK$4&gt;$F$21,0,IF(CK$4=$F$21,$F62-SUM($Z62:CJ62),MIN($F62*INDEX($AA$24:$DB$24,CK$4-$D62+1),$F62-SUM($Z62:CJ62)))))</f>
        <v>0</v>
      </c>
      <c r="CL62" s="191" t="n">
        <f aca="false" t="array" ref="CL62:CL62">IF(CL$4&lt;$D62,0,IF(CL$4&gt;$F$21,0,IF(CL$4=$F$21,$F62-SUM($Z62:CK62),MIN($F62*INDEX($AA$24:$DB$24,CL$4-$D62+1),$F62-SUM($Z62:CK62)))))</f>
        <v>0</v>
      </c>
      <c r="CM62" s="191" t="n">
        <f aca="false" t="array" ref="CM62:CM62">IF(CM$4&lt;$D62,0,IF(CM$4&gt;$F$21,0,IF(CM$4=$F$21,$F62-SUM($Z62:CL62),MIN($F62*INDEX($AA$24:$DB$24,CM$4-$D62+1),$F62-SUM($Z62:CL62)))))</f>
        <v>0</v>
      </c>
      <c r="CN62" s="191" t="n">
        <f aca="false" t="array" ref="CN62:CN62">IF(CN$4&lt;$D62,0,IF(CN$4&gt;$F$21,0,IF(CN$4=$F$21,$F62-SUM($Z62:CM62),MIN($F62*INDEX($AA$24:$DB$24,CN$4-$D62+1),$F62-SUM($Z62:CM62)))))</f>
        <v>0</v>
      </c>
      <c r="CO62" s="191" t="n">
        <f aca="false" t="array" ref="CO62:CO62">IF(CO$4&lt;$D62,0,IF(CO$4&gt;$F$21,0,IF(CO$4=$F$21,$F62-SUM($Z62:CN62),MIN($F62*INDEX($AA$24:$DB$24,CO$4-$D62+1),$F62-SUM($Z62:CN62)))))</f>
        <v>0</v>
      </c>
      <c r="CP62" s="191" t="n">
        <f aca="false" t="array" ref="CP62:CP62">IF(CP$4&lt;$D62,0,IF(CP$4&gt;$F$21,0,IF(CP$4=$F$21,$F62-SUM($Z62:CO62),MIN($F62*INDEX($AA$24:$DB$24,CP$4-$D62+1),$F62-SUM($Z62:CO62)))))</f>
        <v>0</v>
      </c>
      <c r="CQ62" s="191" t="n">
        <f aca="false" t="array" ref="CQ62:CQ62">IF(CQ$4&lt;$D62,0,IF(CQ$4&gt;$F$21,0,IF(CQ$4=$F$21,$F62-SUM($Z62:CP62),MIN($F62*INDEX($AA$24:$DB$24,CQ$4-$D62+1),$F62-SUM($Z62:CP62)))))</f>
        <v>0</v>
      </c>
      <c r="CR62" s="191" t="n">
        <f aca="false" t="array" ref="CR62:CR62">IF(CR$4&lt;$D62,0,IF(CR$4&gt;$F$21,0,IF(CR$4=$F$21,$F62-SUM($Z62:CQ62),MIN($F62*INDEX($AA$24:$DB$24,CR$4-$D62+1),$F62-SUM($Z62:CQ62)))))</f>
        <v>0</v>
      </c>
      <c r="CS62" s="191" t="n">
        <f aca="false" t="array" ref="CS62:CS62">IF(CS$4&lt;$D62,0,IF(CS$4&gt;$F$21,0,IF(CS$4=$F$21,$F62-SUM($Z62:CR62),MIN($F62*INDEX($AA$24:$DB$24,CS$4-$D62+1),$F62-SUM($Z62:CR62)))))</f>
        <v>0</v>
      </c>
      <c r="CT62" s="191" t="n">
        <f aca="false" t="array" ref="CT62:CT62">IF(CT$4&lt;$D62,0,IF(CT$4&gt;$F$21,0,IF(CT$4=$F$21,$F62-SUM($Z62:CS62),MIN($F62*INDEX($AA$24:$DB$24,CT$4-$D62+1),$F62-SUM($Z62:CS62)))))</f>
        <v>0</v>
      </c>
      <c r="CU62" s="191" t="n">
        <f aca="false" t="array" ref="CU62:CU62">IF(CU$4&lt;$D62,0,IF(CU$4&gt;$F$21,0,IF(CU$4=$F$21,$F62-SUM($Z62:CT62),MIN($F62*INDEX($AA$24:$DB$24,CU$4-$D62+1),$F62-SUM($Z62:CT62)))))</f>
        <v>0</v>
      </c>
      <c r="CV62" s="191" t="n">
        <f aca="false" t="array" ref="CV62:CV62">IF(CV$4&lt;$D62,0,IF(CV$4&gt;$F$21,0,IF(CV$4=$F$21,$F62-SUM($Z62:CU62),MIN($F62*INDEX($AA$24:$DB$24,CV$4-$D62+1),$F62-SUM($Z62:CU62)))))</f>
        <v>0</v>
      </c>
      <c r="CW62" s="191" t="n">
        <f aca="false" t="array" ref="CW62:CW62">IF(CW$4&lt;$D62,0,IF(CW$4&gt;$F$21,0,IF(CW$4=$F$21,$F62-SUM($Z62:CV62),MIN($F62*INDEX($AA$24:$DB$24,CW$4-$D62+1),$F62-SUM($Z62:CV62)))))</f>
        <v>0</v>
      </c>
      <c r="CX62" s="191" t="n">
        <f aca="false" t="array" ref="CX62:CX62">IF(CX$4&lt;$D62,0,IF(CX$4&gt;$F$21,0,IF(CX$4=$F$21,$F62-SUM($Z62:CW62),MIN($F62*INDEX($AA$24:$DB$24,CX$4-$D62+1),$F62-SUM($Z62:CW62)))))</f>
        <v>0</v>
      </c>
      <c r="CY62" s="191" t="n">
        <f aca="false" t="array" ref="CY62:CY62">IF(CY$4&lt;$D62,0,IF(CY$4&gt;$F$21,0,IF(CY$4=$F$21,$F62-SUM($Z62:CX62),MIN($F62*INDEX($AA$24:$DB$24,CY$4-$D62+1),$F62-SUM($Z62:CX62)))))</f>
        <v>0</v>
      </c>
      <c r="CZ62" s="191" t="n">
        <f aca="false" t="array" ref="CZ62:CZ62">IF(CZ$4&lt;$D62,0,IF(CZ$4&gt;$F$21,0,IF(CZ$4=$F$21,$F62-SUM($Z62:CY62),MIN($F62*INDEX($AA$24:$DB$24,CZ$4-$D62+1),$F62-SUM($Z62:CY62)))))</f>
        <v>0</v>
      </c>
      <c r="DA62" s="191" t="n">
        <f aca="false" t="array" ref="DA62:DA62">IF(DA$4&lt;$D62,0,IF(DA$4&gt;$F$21,0,IF(DA$4=$F$21,$F62-SUM($Z62:CZ62),MIN($F62*INDEX($AA$24:$DB$24,DA$4-$D62+1),$F62-SUM($Z62:CZ62)))))</f>
        <v>0</v>
      </c>
      <c r="DB62" s="191" t="n">
        <f aca="false" t="array" ref="DB62:DB62">IF(DB$4&lt;$D62,0,IF(DB$4&gt;$F$21,0,IF(DB$4=$F$21,$F62-SUM($Z62:DA62),MIN($F62*INDEX($AA$24:$DB$24,DB$4-$D62+1),$F62-SUM($Z62:DA62)))))</f>
        <v>0</v>
      </c>
    </row>
    <row r="63" customFormat="false" ht="14.25" hidden="false" customHeight="false" outlineLevel="3" collapsed="false">
      <c r="D63" s="3" t="n">
        <v>38</v>
      </c>
      <c r="E63" s="3" t="str">
        <v>Total Capex Year 38</v>
      </c>
      <c r="F63" s="187" t="n">
        <v>29.2</v>
      </c>
      <c r="G63" s="187" t="n">
        <f aca="false">SUM(AA63:DB63)-F63</f>
        <v>0</v>
      </c>
      <c r="AA63" s="191" t="n">
        <f aca="false" t="array" ref="AA63:AA63">IF(AA$4&lt;$D63,0,IF(AA$4&gt;$F$21,0,IF(AA$4=$F$21,$F63-SUM($Z63:Z63),MIN($F63*INDEX($AA$24:$DB$24,AA$4-$D63+1),$F63-SUM($Z63:Z63)))))</f>
        <v>0</v>
      </c>
      <c r="AB63" s="191" t="n">
        <f aca="false" t="array" ref="AB63:AB63">IF(AB$4&lt;$D63,0,IF(AB$4&gt;$F$21,0,IF(AB$4=$F$21,$F63-SUM($Z63:AA63),MIN($F63*INDEX($AA$24:$DB$24,AB$4-$D63+1),$F63-SUM($Z63:AA63)))))</f>
        <v>0</v>
      </c>
      <c r="AC63" s="191" t="n">
        <f aca="false" t="array" ref="AC63:AC63">IF(AC$4&lt;$D63,0,IF(AC$4&gt;$F$21,0,IF(AC$4=$F$21,$F63-SUM($Z63:AB63),MIN($F63*INDEX($AA$24:$DB$24,AC$4-$D63+1),$F63-SUM($Z63:AB63)))))</f>
        <v>0</v>
      </c>
      <c r="AD63" s="191" t="n">
        <f aca="false" t="array" ref="AD63:AD63">IF(AD$4&lt;$D63,0,IF(AD$4&gt;$F$21,0,IF(AD$4=$F$21,$F63-SUM($Z63:AC63),MIN($F63*INDEX($AA$24:$DB$24,AD$4-$D63+1),$F63-SUM($Z63:AC63)))))</f>
        <v>0</v>
      </c>
      <c r="AE63" s="191" t="n">
        <f aca="false" t="array" ref="AE63:AE63">IF(AE$4&lt;$D63,0,IF(AE$4&gt;$F$21,0,IF(AE$4=$F$21,$F63-SUM($Z63:AD63),MIN($F63*INDEX($AA$24:$DB$24,AE$4-$D63+1),$F63-SUM($Z63:AD63)))))</f>
        <v>0</v>
      </c>
      <c r="AF63" s="191" t="n">
        <f aca="false" t="array" ref="AF63:AF63">IF(AF$4&lt;$D63,0,IF(AF$4&gt;$F$21,0,IF(AF$4=$F$21,$F63-SUM($Z63:AE63),MIN($F63*INDEX($AA$24:$DB$24,AF$4-$D63+1),$F63-SUM($Z63:AE63)))))</f>
        <v>0</v>
      </c>
      <c r="AG63" s="191" t="n">
        <f aca="false" t="array" ref="AG63:AG63">IF(AG$4&lt;$D63,0,IF(AG$4&gt;$F$21,0,IF(AG$4=$F$21,$F63-SUM($Z63:AF63),MIN($F63*INDEX($AA$24:$DB$24,AG$4-$D63+1),$F63-SUM($Z63:AF63)))))</f>
        <v>0</v>
      </c>
      <c r="AH63" s="191" t="n">
        <f aca="false" t="array" ref="AH63:AH63">IF(AH$4&lt;$D63,0,IF(AH$4&gt;$F$21,0,IF(AH$4=$F$21,$F63-SUM($Z63:AG63),MIN($F63*INDEX($AA$24:$DB$24,AH$4-$D63+1),$F63-SUM($Z63:AG63)))))</f>
        <v>0</v>
      </c>
      <c r="AI63" s="191" t="n">
        <f aca="false" t="array" ref="AI63:AI63">IF(AI$4&lt;$D63,0,IF(AI$4&gt;$F$21,0,IF(AI$4=$F$21,$F63-SUM($Z63:AH63),MIN($F63*INDEX($AA$24:$DB$24,AI$4-$D63+1),$F63-SUM($Z63:AH63)))))</f>
        <v>0</v>
      </c>
      <c r="AJ63" s="191" t="n">
        <f aca="false" t="array" ref="AJ63:AJ63">IF(AJ$4&lt;$D63,0,IF(AJ$4&gt;$F$21,0,IF(AJ$4=$F$21,$F63-SUM($Z63:AI63),MIN($F63*INDEX($AA$24:$DB$24,AJ$4-$D63+1),$F63-SUM($Z63:AI63)))))</f>
        <v>0</v>
      </c>
      <c r="AK63" s="191" t="n">
        <f aca="false" t="array" ref="AK63:AK63">IF(AK$4&lt;$D63,0,IF(AK$4&gt;$F$21,0,IF(AK$4=$F$21,$F63-SUM($Z63:AJ63),MIN($F63*INDEX($AA$24:$DB$24,AK$4-$D63+1),$F63-SUM($Z63:AJ63)))))</f>
        <v>0</v>
      </c>
      <c r="AL63" s="191" t="n">
        <f aca="false" t="array" ref="AL63:AL63">IF(AL$4&lt;$D63,0,IF(AL$4&gt;$F$21,0,IF(AL$4=$F$21,$F63-SUM($Z63:AK63),MIN($F63*INDEX($AA$24:$DB$24,AL$4-$D63+1),$F63-SUM($Z63:AK63)))))</f>
        <v>0</v>
      </c>
      <c r="AM63" s="191" t="n">
        <f aca="false" t="array" ref="AM63:AM63">IF(AM$4&lt;$D63,0,IF(AM$4&gt;$F$21,0,IF(AM$4=$F$21,$F63-SUM($Z63:AL63),MIN($F63*INDEX($AA$24:$DB$24,AM$4-$D63+1),$F63-SUM($Z63:AL63)))))</f>
        <v>0</v>
      </c>
      <c r="AN63" s="191" t="n">
        <f aca="false" t="array" ref="AN63:AN63">IF(AN$4&lt;$D63,0,IF(AN$4&gt;$F$21,0,IF(AN$4=$F$21,$F63-SUM($Z63:AM63),MIN($F63*INDEX($AA$24:$DB$24,AN$4-$D63+1),$F63-SUM($Z63:AM63)))))</f>
        <v>0</v>
      </c>
      <c r="AO63" s="191" t="n">
        <f aca="false" t="array" ref="AO63:AO63">IF(AO$4&lt;$D63,0,IF(AO$4&gt;$F$21,0,IF(AO$4=$F$21,$F63-SUM($Z63:AN63),MIN($F63*INDEX($AA$24:$DB$24,AO$4-$D63+1),$F63-SUM($Z63:AN63)))))</f>
        <v>0</v>
      </c>
      <c r="AP63" s="191" t="n">
        <f aca="false" t="array" ref="AP63:AP63">IF(AP$4&lt;$D63,0,IF(AP$4&gt;$F$21,0,IF(AP$4=$F$21,$F63-SUM($Z63:AO63),MIN($F63*INDEX($AA$24:$DB$24,AP$4-$D63+1),$F63-SUM($Z63:AO63)))))</f>
        <v>0</v>
      </c>
      <c r="AQ63" s="191" t="n">
        <f aca="false" t="array" ref="AQ63:AQ63">IF(AQ$4&lt;$D63,0,IF(AQ$4&gt;$F$21,0,IF(AQ$4=$F$21,$F63-SUM($Z63:AP63),MIN($F63*INDEX($AA$24:$DB$24,AQ$4-$D63+1),$F63-SUM($Z63:AP63)))))</f>
        <v>0</v>
      </c>
      <c r="AR63" s="191" t="n">
        <f aca="false" t="array" ref="AR63:AR63">IF(AR$4&lt;$D63,0,IF(AR$4&gt;$F$21,0,IF(AR$4=$F$21,$F63-SUM($Z63:AQ63),MIN($F63*INDEX($AA$24:$DB$24,AR$4-$D63+1),$F63-SUM($Z63:AQ63)))))</f>
        <v>0</v>
      </c>
      <c r="AS63" s="191" t="n">
        <f aca="false" t="array" ref="AS63:AS63">IF(AS$4&lt;$D63,0,IF(AS$4&gt;$F$21,0,IF(AS$4=$F$21,$F63-SUM($Z63:AR63),MIN($F63*INDEX($AA$24:$DB$24,AS$4-$D63+1),$F63-SUM($Z63:AR63)))))</f>
        <v>0</v>
      </c>
      <c r="AT63" s="191" t="n">
        <f aca="false" t="array" ref="AT63:AT63">IF(AT$4&lt;$D63,0,IF(AT$4&gt;$F$21,0,IF(AT$4=$F$21,$F63-SUM($Z63:AS63),MIN($F63*INDEX($AA$24:$DB$24,AT$4-$D63+1),$F63-SUM($Z63:AS63)))))</f>
        <v>0</v>
      </c>
      <c r="AU63" s="191" t="n">
        <f aca="false" t="array" ref="AU63:AU63">IF(AU$4&lt;$D63,0,IF(AU$4&gt;$F$21,0,IF(AU$4=$F$21,$F63-SUM($Z63:AT63),MIN($F63*INDEX($AA$24:$DB$24,AU$4-$D63+1),$F63-SUM($Z63:AT63)))))</f>
        <v>0</v>
      </c>
      <c r="AV63" s="191" t="n">
        <f aca="false" t="array" ref="AV63:AV63">IF(AV$4&lt;$D63,0,IF(AV$4&gt;$F$21,0,IF(AV$4=$F$21,$F63-SUM($Z63:AU63),MIN($F63*INDEX($AA$24:$DB$24,AV$4-$D63+1),$F63-SUM($Z63:AU63)))))</f>
        <v>0</v>
      </c>
      <c r="AW63" s="191" t="n">
        <f aca="false" t="array" ref="AW63:AW63">IF(AW$4&lt;$D63,0,IF(AW$4&gt;$F$21,0,IF(AW$4=$F$21,$F63-SUM($Z63:AV63),MIN($F63*INDEX($AA$24:$DB$24,AW$4-$D63+1),$F63-SUM($Z63:AV63)))))</f>
        <v>0</v>
      </c>
      <c r="AX63" s="191" t="n">
        <f aca="false" t="array" ref="AX63:AX63">IF(AX$4&lt;$D63,0,IF(AX$4&gt;$F$21,0,IF(AX$4=$F$21,$F63-SUM($Z63:AW63),MIN($F63*INDEX($AA$24:$DB$24,AX$4-$D63+1),$F63-SUM($Z63:AW63)))))</f>
        <v>0</v>
      </c>
      <c r="AY63" s="191" t="n">
        <f aca="false" t="array" ref="AY63:AY63">IF(AY$4&lt;$D63,0,IF(AY$4&gt;$F$21,0,IF(AY$4=$F$21,$F63-SUM($Z63:AX63),MIN($F63*INDEX($AA$24:$DB$24,AY$4-$D63+1),$F63-SUM($Z63:AX63)))))</f>
        <v>0</v>
      </c>
      <c r="AZ63" s="191" t="n">
        <f aca="false" t="array" ref="AZ63:AZ63">IF(AZ$4&lt;$D63,0,IF(AZ$4&gt;$F$21,0,IF(AZ$4=$F$21,$F63-SUM($Z63:AY63),MIN($F63*INDEX($AA$24:$DB$24,AZ$4-$D63+1),$F63-SUM($Z63:AY63)))))</f>
        <v>0</v>
      </c>
      <c r="BA63" s="191" t="n">
        <f aca="false" t="array" ref="BA63:BA63">IF(BA$4&lt;$D63,0,IF(BA$4&gt;$F$21,0,IF(BA$4=$F$21,$F63-SUM($Z63:AZ63),MIN($F63*INDEX($AA$24:$DB$24,BA$4-$D63+1),$F63-SUM($Z63:AZ63)))))</f>
        <v>0</v>
      </c>
      <c r="BB63" s="191" t="n">
        <f aca="false" t="array" ref="BB63:BB63">IF(BB$4&lt;$D63,0,IF(BB$4&gt;$F$21,0,IF(BB$4=$F$21,$F63-SUM($Z63:BA63),MIN($F63*INDEX($AA$24:$DB$24,BB$4-$D63+1),$F63-SUM($Z63:BA63)))))</f>
        <v>0</v>
      </c>
      <c r="BC63" s="191" t="n">
        <f aca="false" t="array" ref="BC63:BC63">IF(BC$4&lt;$D63,0,IF(BC$4&gt;$F$21,0,IF(BC$4=$F$21,$F63-SUM($Z63:BB63),MIN($F63*INDEX($AA$24:$DB$24,BC$4-$D63+1),$F63-SUM($Z63:BB63)))))</f>
        <v>0</v>
      </c>
      <c r="BD63" s="191" t="n">
        <f aca="false" t="array" ref="BD63:BD63">IF(BD$4&lt;$D63,0,IF(BD$4&gt;$F$21,0,IF(BD$4=$F$21,$F63-SUM($Z63:BC63),MIN($F63*INDEX($AA$24:$DB$24,BD$4-$D63+1),$F63-SUM($Z63:BC63)))))</f>
        <v>0</v>
      </c>
      <c r="BE63" s="191" t="n">
        <f aca="false" t="array" ref="BE63:BE63">IF(BE$4&lt;$D63,0,IF(BE$4&gt;$F$21,0,IF(BE$4=$F$21,$F63-SUM($Z63:BD63),MIN($F63*INDEX($AA$24:$DB$24,BE$4-$D63+1),$F63-SUM($Z63:BD63)))))</f>
        <v>0</v>
      </c>
      <c r="BF63" s="191" t="n">
        <f aca="false" t="array" ref="BF63:BF63">IF(BF$4&lt;$D63,0,IF(BF$4&gt;$F$21,0,IF(BF$4=$F$21,$F63-SUM($Z63:BE63),MIN($F63*INDEX($AA$24:$DB$24,BF$4-$D63+1),$F63-SUM($Z63:BE63)))))</f>
        <v>0</v>
      </c>
      <c r="BG63" s="191" t="n">
        <f aca="false" t="array" ref="BG63:BG63">IF(BG$4&lt;$D63,0,IF(BG$4&gt;$F$21,0,IF(BG$4=$F$21,$F63-SUM($Z63:BF63),MIN($F63*INDEX($AA$24:$DB$24,BG$4-$D63+1),$F63-SUM($Z63:BF63)))))</f>
        <v>0</v>
      </c>
      <c r="BH63" s="191" t="n">
        <f aca="false" t="array" ref="BH63:BH63">IF(BH$4&lt;$D63,0,IF(BH$4&gt;$F$21,0,IF(BH$4=$F$21,$F63-SUM($Z63:BG63),MIN($F63*INDEX($AA$24:$DB$24,BH$4-$D63+1),$F63-SUM($Z63:BG63)))))</f>
        <v>0</v>
      </c>
      <c r="BI63" s="191" t="n">
        <f aca="false" t="array" ref="BI63:BI63">IF(BI$4&lt;$D63,0,IF(BI$4&gt;$F$21,0,IF(BI$4=$F$21,$F63-SUM($Z63:BH63),MIN($F63*INDEX($AA$24:$DB$24,BI$4-$D63+1),$F63-SUM($Z63:BH63)))))</f>
        <v>0</v>
      </c>
      <c r="BJ63" s="191" t="n">
        <f aca="false" t="array" ref="BJ63:BJ63">IF(BJ$4&lt;$D63,0,IF(BJ$4&gt;$F$21,0,IF(BJ$4=$F$21,$F63-SUM($Z63:BI63),MIN($F63*INDEX($AA$24:$DB$24,BJ$4-$D63+1),$F63-SUM($Z63:BI63)))))</f>
        <v>0</v>
      </c>
      <c r="BK63" s="191" t="n">
        <f aca="false" t="array" ref="BK63:BK63">IF(BK$4&lt;$D63,0,IF(BK$4&gt;$F$21,0,IF(BK$4=$F$21,$F63-SUM($Z63:BJ63),MIN($F63*INDEX($AA$24:$DB$24,BK$4-$D63+1),$F63-SUM($Z63:BJ63)))))</f>
        <v>0</v>
      </c>
      <c r="BL63" s="191" t="n">
        <f aca="false" t="array" ref="BL63:BL63">IF(BL$4&lt;$D63,0,IF(BL$4&gt;$F$21,0,IF(BL$4=$F$21,$F63-SUM($Z63:BK63),MIN($F63*INDEX($AA$24:$DB$24,BL$4-$D63+1),$F63-SUM($Z63:BK63)))))</f>
        <v>1.46</v>
      </c>
      <c r="BM63" s="191" t="n">
        <f aca="false" t="array" ref="BM63:BM63">IF(BM$4&lt;$D63,0,IF(BM$4&gt;$F$21,0,IF(BM$4=$F$21,$F63-SUM($Z63:BL63),MIN($F63*INDEX($AA$24:$DB$24,BM$4-$D63+1),$F63-SUM($Z63:BL63)))))</f>
        <v>2.774</v>
      </c>
      <c r="BN63" s="191" t="n">
        <f aca="false" t="array" ref="BN63:BN63">IF(BN$4&lt;$D63,0,IF(BN$4&gt;$F$21,0,IF(BN$4=$F$21,$F63-SUM($Z63:BM63),MIN($F63*INDEX($AA$24:$DB$24,BN$4-$D63+1),$F63-SUM($Z63:BM63)))))</f>
        <v>2.5112</v>
      </c>
      <c r="BO63" s="191" t="n">
        <f aca="false" t="array" ref="BO63:BO63">IF(BO$4&lt;$D63,0,IF(BO$4&gt;$F$21,0,IF(BO$4=$F$21,$F63-SUM($Z63:BN63),MIN($F63*INDEX($AA$24:$DB$24,BO$4-$D63+1),$F63-SUM($Z63:BN63)))))</f>
        <v>2.2484</v>
      </c>
      <c r="BP63" s="191" t="n">
        <f aca="false" t="array" ref="BP63:BP63">IF(BP$4&lt;$D63,0,IF(BP$4&gt;$F$21,0,IF(BP$4=$F$21,$F63-SUM($Z63:BO63),MIN($F63*INDEX($AA$24:$DB$24,BP$4-$D63+1),$F63-SUM($Z63:BO63)))))</f>
        <v>2.0148</v>
      </c>
      <c r="BQ63" s="191" t="n">
        <f aca="false" t="array" ref="BQ63:BQ63">IF(BQ$4&lt;$D63,0,IF(BQ$4&gt;$F$21,0,IF(BQ$4=$F$21,$F63-SUM($Z63:BP63),MIN($F63*INDEX($AA$24:$DB$24,BQ$4-$D63+1),$F63-SUM($Z63:BP63)))))</f>
        <v>1.8104</v>
      </c>
      <c r="BR63" s="191" t="n">
        <f aca="false" t="array" ref="BR63:BR63">IF(BR$4&lt;$D63,0,IF(BR$4&gt;$F$21,0,IF(BR$4=$F$21,$F63-SUM($Z63:BQ63),MIN($F63*INDEX($AA$24:$DB$24,BR$4-$D63+1),$F63-SUM($Z63:BQ63)))))</f>
        <v>1.7228</v>
      </c>
      <c r="BS63" s="191" t="n">
        <f aca="false" t="array" ref="BS63:BS63">IF(BS$4&lt;$D63,0,IF(BS$4&gt;$F$21,0,IF(BS$4=$F$21,$F63-SUM($Z63:BR63),MIN($F63*INDEX($AA$24:$DB$24,BS$4-$D63+1),$F63-SUM($Z63:BR63)))))</f>
        <v>1.7228</v>
      </c>
      <c r="BT63" s="191" t="n">
        <f aca="false" t="array" ref="BT63:BT63">IF(BT$4&lt;$D63,0,IF(BT$4&gt;$F$21,0,IF(BT$4=$F$21,$F63-SUM($Z63:BS63),MIN($F63*INDEX($AA$24:$DB$24,BT$4-$D63+1),$F63-SUM($Z63:BS63)))))</f>
        <v>1.7228</v>
      </c>
      <c r="BU63" s="191" t="n">
        <f aca="false" t="array" ref="BU63:BU63">IF(BU$4&lt;$D63,0,IF(BU$4&gt;$F$21,0,IF(BU$4=$F$21,$F63-SUM($Z63:BT63),MIN($F63*INDEX($AA$24:$DB$24,BU$4-$D63+1),$F63-SUM($Z63:BT63)))))</f>
        <v>1.7228</v>
      </c>
      <c r="BV63" s="191" t="n">
        <f aca="false" t="array" ref="BV63:BV63">IF(BV$4&lt;$D63,0,IF(BV$4&gt;$F$21,0,IF(BV$4=$F$21,$F63-SUM($Z63:BU63),MIN($F63*INDEX($AA$24:$DB$24,BV$4-$D63+1),$F63-SUM($Z63:BU63)))))</f>
        <v>1.7228</v>
      </c>
      <c r="BW63" s="191" t="n">
        <f aca="false" t="array" ref="BW63:BW63">IF(BW$4&lt;$D63,0,IF(BW$4&gt;$F$21,0,IF(BW$4=$F$21,$F63-SUM($Z63:BV63),MIN($F63*INDEX($AA$24:$DB$24,BW$4-$D63+1),$F63-SUM($Z63:BV63)))))</f>
        <v>1.7228</v>
      </c>
      <c r="BX63" s="191" t="n">
        <f aca="false" t="array" ref="BX63:BX63">IF(BX$4&lt;$D63,0,IF(BX$4&gt;$F$21,0,IF(BX$4=$F$21,$F63-SUM($Z63:BW63),MIN($F63*INDEX($AA$24:$DB$24,BX$4-$D63+1),$F63-SUM($Z63:BW63)))))</f>
        <v>1.7228</v>
      </c>
      <c r="BY63" s="191" t="n">
        <f aca="false" t="array" ref="BY63:BY63">IF(BY$4&lt;$D63,0,IF(BY$4&gt;$F$21,0,IF(BY$4=$F$21,$F63-SUM($Z63:BX63),MIN($F63*INDEX($AA$24:$DB$24,BY$4-$D63+1),$F63-SUM($Z63:BX63)))))</f>
        <v>1.7228</v>
      </c>
      <c r="BZ63" s="191" t="n">
        <f aca="false" t="array" ref="BZ63:BZ63">IF(BZ$4&lt;$D63,0,IF(BZ$4&gt;$F$21,0,IF(BZ$4=$F$21,$F63-SUM($Z63:BY63),MIN($F63*INDEX($AA$24:$DB$24,BZ$4-$D63+1),$F63-SUM($Z63:BY63)))))</f>
        <v>1.7228</v>
      </c>
      <c r="CA63" s="191" t="n">
        <f aca="false" t="array" ref="CA63:CA63">IF(CA$4&lt;$D63,0,IF(CA$4&gt;$F$21,0,IF(CA$4=$F$21,$F63-SUM($Z63:BZ63),MIN($F63*INDEX($AA$24:$DB$24,CA$4-$D63+1),$F63-SUM($Z63:BZ63)))))</f>
        <v>0.876</v>
      </c>
      <c r="CB63" s="191" t="n">
        <f aca="false" t="array" ref="CB63:CB63">IF(CB$4&lt;$D63,0,IF(CB$4&gt;$F$21,0,IF(CB$4=$F$21,$F63-SUM($Z63:CA63),MIN($F63*INDEX($AA$24:$DB$24,CB$4-$D63+1),$F63-SUM($Z63:CA63)))))</f>
        <v>0</v>
      </c>
      <c r="CC63" s="191" t="n">
        <f aca="false" t="array" ref="CC63:CC63">IF(CC$4&lt;$D63,0,IF(CC$4&gt;$F$21,0,IF(CC$4=$F$21,$F63-SUM($Z63:CB63),MIN($F63*INDEX($AA$24:$DB$24,CC$4-$D63+1),$F63-SUM($Z63:CB63)))))</f>
        <v>0</v>
      </c>
      <c r="CD63" s="191" t="n">
        <f aca="false" t="array" ref="CD63:CD63">IF(CD$4&lt;$D63,0,IF(CD$4&gt;$F$21,0,IF(CD$4=$F$21,$F63-SUM($Z63:CC63),MIN($F63*INDEX($AA$24:$DB$24,CD$4-$D63+1),$F63-SUM($Z63:CC63)))))</f>
        <v>0</v>
      </c>
      <c r="CE63" s="191" t="n">
        <f aca="false" t="array" ref="CE63:CE63">IF(CE$4&lt;$D63,0,IF(CE$4&gt;$F$21,0,IF(CE$4=$F$21,$F63-SUM($Z63:CD63),MIN($F63*INDEX($AA$24:$DB$24,CE$4-$D63+1),$F63-SUM($Z63:CD63)))))</f>
        <v>0</v>
      </c>
      <c r="CF63" s="191" t="n">
        <f aca="false" t="array" ref="CF63:CF63">IF(CF$4&lt;$D63,0,IF(CF$4&gt;$F$21,0,IF(CF$4=$F$21,$F63-SUM($Z63:CE63),MIN($F63*INDEX($AA$24:$DB$24,CF$4-$D63+1),$F63-SUM($Z63:CE63)))))</f>
        <v>0</v>
      </c>
      <c r="CG63" s="191" t="n">
        <f aca="false" t="array" ref="CG63:CG63">IF(CG$4&lt;$D63,0,IF(CG$4&gt;$F$21,0,IF(CG$4=$F$21,$F63-SUM($Z63:CF63),MIN($F63*INDEX($AA$24:$DB$24,CG$4-$D63+1),$F63-SUM($Z63:CF63)))))</f>
        <v>0</v>
      </c>
      <c r="CH63" s="191" t="n">
        <f aca="false" t="array" ref="CH63:CH63">IF(CH$4&lt;$D63,0,IF(CH$4&gt;$F$21,0,IF(CH$4=$F$21,$F63-SUM($Z63:CG63),MIN($F63*INDEX($AA$24:$DB$24,CH$4-$D63+1),$F63-SUM($Z63:CG63)))))</f>
        <v>0</v>
      </c>
      <c r="CI63" s="191" t="n">
        <f aca="false" t="array" ref="CI63:CI63">IF(CI$4&lt;$D63,0,IF(CI$4&gt;$F$21,0,IF(CI$4=$F$21,$F63-SUM($Z63:CH63),MIN($F63*INDEX($AA$24:$DB$24,CI$4-$D63+1),$F63-SUM($Z63:CH63)))))</f>
        <v>0</v>
      </c>
      <c r="CJ63" s="191" t="n">
        <f aca="false" t="array" ref="CJ63:CJ63">IF(CJ$4&lt;$D63,0,IF(CJ$4&gt;$F$21,0,IF(CJ$4=$F$21,$F63-SUM($Z63:CI63),MIN($F63*INDEX($AA$24:$DB$24,CJ$4-$D63+1),$F63-SUM($Z63:CI63)))))</f>
        <v>0</v>
      </c>
      <c r="CK63" s="191" t="n">
        <f aca="false" t="array" ref="CK63:CK63">IF(CK$4&lt;$D63,0,IF(CK$4&gt;$F$21,0,IF(CK$4=$F$21,$F63-SUM($Z63:CJ63),MIN($F63*INDEX($AA$24:$DB$24,CK$4-$D63+1),$F63-SUM($Z63:CJ63)))))</f>
        <v>0</v>
      </c>
      <c r="CL63" s="191" t="n">
        <f aca="false" t="array" ref="CL63:CL63">IF(CL$4&lt;$D63,0,IF(CL$4&gt;$F$21,0,IF(CL$4=$F$21,$F63-SUM($Z63:CK63),MIN($F63*INDEX($AA$24:$DB$24,CL$4-$D63+1),$F63-SUM($Z63:CK63)))))</f>
        <v>0</v>
      </c>
      <c r="CM63" s="191" t="n">
        <f aca="false" t="array" ref="CM63:CM63">IF(CM$4&lt;$D63,0,IF(CM$4&gt;$F$21,0,IF(CM$4=$F$21,$F63-SUM($Z63:CL63),MIN($F63*INDEX($AA$24:$DB$24,CM$4-$D63+1),$F63-SUM($Z63:CL63)))))</f>
        <v>0</v>
      </c>
      <c r="CN63" s="191" t="n">
        <f aca="false" t="array" ref="CN63:CN63">IF(CN$4&lt;$D63,0,IF(CN$4&gt;$F$21,0,IF(CN$4=$F$21,$F63-SUM($Z63:CM63),MIN($F63*INDEX($AA$24:$DB$24,CN$4-$D63+1),$F63-SUM($Z63:CM63)))))</f>
        <v>0</v>
      </c>
      <c r="CO63" s="191" t="n">
        <f aca="false" t="array" ref="CO63:CO63">IF(CO$4&lt;$D63,0,IF(CO$4&gt;$F$21,0,IF(CO$4=$F$21,$F63-SUM($Z63:CN63),MIN($F63*INDEX($AA$24:$DB$24,CO$4-$D63+1),$F63-SUM($Z63:CN63)))))</f>
        <v>0</v>
      </c>
      <c r="CP63" s="191" t="n">
        <f aca="false" t="array" ref="CP63:CP63">IF(CP$4&lt;$D63,0,IF(CP$4&gt;$F$21,0,IF(CP$4=$F$21,$F63-SUM($Z63:CO63),MIN($F63*INDEX($AA$24:$DB$24,CP$4-$D63+1),$F63-SUM($Z63:CO63)))))</f>
        <v>0</v>
      </c>
      <c r="CQ63" s="191" t="n">
        <f aca="false" t="array" ref="CQ63:CQ63">IF(CQ$4&lt;$D63,0,IF(CQ$4&gt;$F$21,0,IF(CQ$4=$F$21,$F63-SUM($Z63:CP63),MIN($F63*INDEX($AA$24:$DB$24,CQ$4-$D63+1),$F63-SUM($Z63:CP63)))))</f>
        <v>0</v>
      </c>
      <c r="CR63" s="191" t="n">
        <f aca="false" t="array" ref="CR63:CR63">IF(CR$4&lt;$D63,0,IF(CR$4&gt;$F$21,0,IF(CR$4=$F$21,$F63-SUM($Z63:CQ63),MIN($F63*INDEX($AA$24:$DB$24,CR$4-$D63+1),$F63-SUM($Z63:CQ63)))))</f>
        <v>0</v>
      </c>
      <c r="CS63" s="191" t="n">
        <f aca="false" t="array" ref="CS63:CS63">IF(CS$4&lt;$D63,0,IF(CS$4&gt;$F$21,0,IF(CS$4=$F$21,$F63-SUM($Z63:CR63),MIN($F63*INDEX($AA$24:$DB$24,CS$4-$D63+1),$F63-SUM($Z63:CR63)))))</f>
        <v>0</v>
      </c>
      <c r="CT63" s="191" t="n">
        <f aca="false" t="array" ref="CT63:CT63">IF(CT$4&lt;$D63,0,IF(CT$4&gt;$F$21,0,IF(CT$4=$F$21,$F63-SUM($Z63:CS63),MIN($F63*INDEX($AA$24:$DB$24,CT$4-$D63+1),$F63-SUM($Z63:CS63)))))</f>
        <v>0</v>
      </c>
      <c r="CU63" s="191" t="n">
        <f aca="false" t="array" ref="CU63:CU63">IF(CU$4&lt;$D63,0,IF(CU$4&gt;$F$21,0,IF(CU$4=$F$21,$F63-SUM($Z63:CT63),MIN($F63*INDEX($AA$24:$DB$24,CU$4-$D63+1),$F63-SUM($Z63:CT63)))))</f>
        <v>0</v>
      </c>
      <c r="CV63" s="191" t="n">
        <f aca="false" t="array" ref="CV63:CV63">IF(CV$4&lt;$D63,0,IF(CV$4&gt;$F$21,0,IF(CV$4=$F$21,$F63-SUM($Z63:CU63),MIN($F63*INDEX($AA$24:$DB$24,CV$4-$D63+1),$F63-SUM($Z63:CU63)))))</f>
        <v>0</v>
      </c>
      <c r="CW63" s="191" t="n">
        <f aca="false" t="array" ref="CW63:CW63">IF(CW$4&lt;$D63,0,IF(CW$4&gt;$F$21,0,IF(CW$4=$F$21,$F63-SUM($Z63:CV63),MIN($F63*INDEX($AA$24:$DB$24,CW$4-$D63+1),$F63-SUM($Z63:CV63)))))</f>
        <v>0</v>
      </c>
      <c r="CX63" s="191" t="n">
        <f aca="false" t="array" ref="CX63:CX63">IF(CX$4&lt;$D63,0,IF(CX$4&gt;$F$21,0,IF(CX$4=$F$21,$F63-SUM($Z63:CW63),MIN($F63*INDEX($AA$24:$DB$24,CX$4-$D63+1),$F63-SUM($Z63:CW63)))))</f>
        <v>0</v>
      </c>
      <c r="CY63" s="191" t="n">
        <f aca="false" t="array" ref="CY63:CY63">IF(CY$4&lt;$D63,0,IF(CY$4&gt;$F$21,0,IF(CY$4=$F$21,$F63-SUM($Z63:CX63),MIN($F63*INDEX($AA$24:$DB$24,CY$4-$D63+1),$F63-SUM($Z63:CX63)))))</f>
        <v>0</v>
      </c>
      <c r="CZ63" s="191" t="n">
        <f aca="false" t="array" ref="CZ63:CZ63">IF(CZ$4&lt;$D63,0,IF(CZ$4&gt;$F$21,0,IF(CZ$4=$F$21,$F63-SUM($Z63:CY63),MIN($F63*INDEX($AA$24:$DB$24,CZ$4-$D63+1),$F63-SUM($Z63:CY63)))))</f>
        <v>0</v>
      </c>
      <c r="DA63" s="191" t="n">
        <f aca="false" t="array" ref="DA63:DA63">IF(DA$4&lt;$D63,0,IF(DA$4&gt;$F$21,0,IF(DA$4=$F$21,$F63-SUM($Z63:CZ63),MIN($F63*INDEX($AA$24:$DB$24,DA$4-$D63+1),$F63-SUM($Z63:CZ63)))))</f>
        <v>0</v>
      </c>
      <c r="DB63" s="191" t="n">
        <f aca="false" t="array" ref="DB63:DB63">IF(DB$4&lt;$D63,0,IF(DB$4&gt;$F$21,0,IF(DB$4=$F$21,$F63-SUM($Z63:DA63),MIN($F63*INDEX($AA$24:$DB$24,DB$4-$D63+1),$F63-SUM($Z63:DA63)))))</f>
        <v>0</v>
      </c>
    </row>
    <row r="64" customFormat="false" ht="14.25" hidden="false" customHeight="false" outlineLevel="3" collapsed="false">
      <c r="D64" s="3" t="n">
        <v>39</v>
      </c>
      <c r="E64" s="3" t="str">
        <v>Total Capex Year 39</v>
      </c>
      <c r="F64" s="187" t="n">
        <v>24.5</v>
      </c>
      <c r="G64" s="187" t="n">
        <f aca="false">SUM(AA64:DB64)-F64</f>
        <v>0</v>
      </c>
      <c r="AA64" s="191" t="n">
        <f aca="false" t="array" ref="AA64:AA64">IF(AA$4&lt;$D64,0,IF(AA$4&gt;$F$21,0,IF(AA$4=$F$21,$F64-SUM($Z64:Z64),MIN($F64*INDEX($AA$24:$DB$24,AA$4-$D64+1),$F64-SUM($Z64:Z64)))))</f>
        <v>0</v>
      </c>
      <c r="AB64" s="191" t="n">
        <f aca="false" t="array" ref="AB64:AB64">IF(AB$4&lt;$D64,0,IF(AB$4&gt;$F$21,0,IF(AB$4=$F$21,$F64-SUM($Z64:AA64),MIN($F64*INDEX($AA$24:$DB$24,AB$4-$D64+1),$F64-SUM($Z64:AA64)))))</f>
        <v>0</v>
      </c>
      <c r="AC64" s="191" t="n">
        <f aca="false" t="array" ref="AC64:AC64">IF(AC$4&lt;$D64,0,IF(AC$4&gt;$F$21,0,IF(AC$4=$F$21,$F64-SUM($Z64:AB64),MIN($F64*INDEX($AA$24:$DB$24,AC$4-$D64+1),$F64-SUM($Z64:AB64)))))</f>
        <v>0</v>
      </c>
      <c r="AD64" s="191" t="n">
        <f aca="false" t="array" ref="AD64:AD64">IF(AD$4&lt;$D64,0,IF(AD$4&gt;$F$21,0,IF(AD$4=$F$21,$F64-SUM($Z64:AC64),MIN($F64*INDEX($AA$24:$DB$24,AD$4-$D64+1),$F64-SUM($Z64:AC64)))))</f>
        <v>0</v>
      </c>
      <c r="AE64" s="191" t="n">
        <f aca="false" t="array" ref="AE64:AE64">IF(AE$4&lt;$D64,0,IF(AE$4&gt;$F$21,0,IF(AE$4=$F$21,$F64-SUM($Z64:AD64),MIN($F64*INDEX($AA$24:$DB$24,AE$4-$D64+1),$F64-SUM($Z64:AD64)))))</f>
        <v>0</v>
      </c>
      <c r="AF64" s="191" t="n">
        <f aca="false" t="array" ref="AF64:AF64">IF(AF$4&lt;$D64,0,IF(AF$4&gt;$F$21,0,IF(AF$4=$F$21,$F64-SUM($Z64:AE64),MIN($F64*INDEX($AA$24:$DB$24,AF$4-$D64+1),$F64-SUM($Z64:AE64)))))</f>
        <v>0</v>
      </c>
      <c r="AG64" s="191" t="n">
        <f aca="false" t="array" ref="AG64:AG64">IF(AG$4&lt;$D64,0,IF(AG$4&gt;$F$21,0,IF(AG$4=$F$21,$F64-SUM($Z64:AF64),MIN($F64*INDEX($AA$24:$DB$24,AG$4-$D64+1),$F64-SUM($Z64:AF64)))))</f>
        <v>0</v>
      </c>
      <c r="AH64" s="191" t="n">
        <f aca="false" t="array" ref="AH64:AH64">IF(AH$4&lt;$D64,0,IF(AH$4&gt;$F$21,0,IF(AH$4=$F$21,$F64-SUM($Z64:AG64),MIN($F64*INDEX($AA$24:$DB$24,AH$4-$D64+1),$F64-SUM($Z64:AG64)))))</f>
        <v>0</v>
      </c>
      <c r="AI64" s="191" t="n">
        <f aca="false" t="array" ref="AI64:AI64">IF(AI$4&lt;$D64,0,IF(AI$4&gt;$F$21,0,IF(AI$4=$F$21,$F64-SUM($Z64:AH64),MIN($F64*INDEX($AA$24:$DB$24,AI$4-$D64+1),$F64-SUM($Z64:AH64)))))</f>
        <v>0</v>
      </c>
      <c r="AJ64" s="191" t="n">
        <f aca="false" t="array" ref="AJ64:AJ64">IF(AJ$4&lt;$D64,0,IF(AJ$4&gt;$F$21,0,IF(AJ$4=$F$21,$F64-SUM($Z64:AI64),MIN($F64*INDEX($AA$24:$DB$24,AJ$4-$D64+1),$F64-SUM($Z64:AI64)))))</f>
        <v>0</v>
      </c>
      <c r="AK64" s="191" t="n">
        <f aca="false" t="array" ref="AK64:AK64">IF(AK$4&lt;$D64,0,IF(AK$4&gt;$F$21,0,IF(AK$4=$F$21,$F64-SUM($Z64:AJ64),MIN($F64*INDEX($AA$24:$DB$24,AK$4-$D64+1),$F64-SUM($Z64:AJ64)))))</f>
        <v>0</v>
      </c>
      <c r="AL64" s="191" t="n">
        <f aca="false" t="array" ref="AL64:AL64">IF(AL$4&lt;$D64,0,IF(AL$4&gt;$F$21,0,IF(AL$4=$F$21,$F64-SUM($Z64:AK64),MIN($F64*INDEX($AA$24:$DB$24,AL$4-$D64+1),$F64-SUM($Z64:AK64)))))</f>
        <v>0</v>
      </c>
      <c r="AM64" s="191" t="n">
        <f aca="false" t="array" ref="AM64:AM64">IF(AM$4&lt;$D64,0,IF(AM$4&gt;$F$21,0,IF(AM$4=$F$21,$F64-SUM($Z64:AL64),MIN($F64*INDEX($AA$24:$DB$24,AM$4-$D64+1),$F64-SUM($Z64:AL64)))))</f>
        <v>0</v>
      </c>
      <c r="AN64" s="191" t="n">
        <f aca="false" t="array" ref="AN64:AN64">IF(AN$4&lt;$D64,0,IF(AN$4&gt;$F$21,0,IF(AN$4=$F$21,$F64-SUM($Z64:AM64),MIN($F64*INDEX($AA$24:$DB$24,AN$4-$D64+1),$F64-SUM($Z64:AM64)))))</f>
        <v>0</v>
      </c>
      <c r="AO64" s="191" t="n">
        <f aca="false" t="array" ref="AO64:AO64">IF(AO$4&lt;$D64,0,IF(AO$4&gt;$F$21,0,IF(AO$4=$F$21,$F64-SUM($Z64:AN64),MIN($F64*INDEX($AA$24:$DB$24,AO$4-$D64+1),$F64-SUM($Z64:AN64)))))</f>
        <v>0</v>
      </c>
      <c r="AP64" s="191" t="n">
        <f aca="false" t="array" ref="AP64:AP64">IF(AP$4&lt;$D64,0,IF(AP$4&gt;$F$21,0,IF(AP$4=$F$21,$F64-SUM($Z64:AO64),MIN($F64*INDEX($AA$24:$DB$24,AP$4-$D64+1),$F64-SUM($Z64:AO64)))))</f>
        <v>0</v>
      </c>
      <c r="AQ64" s="191" t="n">
        <f aca="false" t="array" ref="AQ64:AQ64">IF(AQ$4&lt;$D64,0,IF(AQ$4&gt;$F$21,0,IF(AQ$4=$F$21,$F64-SUM($Z64:AP64),MIN($F64*INDEX($AA$24:$DB$24,AQ$4-$D64+1),$F64-SUM($Z64:AP64)))))</f>
        <v>0</v>
      </c>
      <c r="AR64" s="191" t="n">
        <f aca="false" t="array" ref="AR64:AR64">IF(AR$4&lt;$D64,0,IF(AR$4&gt;$F$21,0,IF(AR$4=$F$21,$F64-SUM($Z64:AQ64),MIN($F64*INDEX($AA$24:$DB$24,AR$4-$D64+1),$F64-SUM($Z64:AQ64)))))</f>
        <v>0</v>
      </c>
      <c r="AS64" s="191" t="n">
        <f aca="false" t="array" ref="AS64:AS64">IF(AS$4&lt;$D64,0,IF(AS$4&gt;$F$21,0,IF(AS$4=$F$21,$F64-SUM($Z64:AR64),MIN($F64*INDEX($AA$24:$DB$24,AS$4-$D64+1),$F64-SUM($Z64:AR64)))))</f>
        <v>0</v>
      </c>
      <c r="AT64" s="191" t="n">
        <f aca="false" t="array" ref="AT64:AT64">IF(AT$4&lt;$D64,0,IF(AT$4&gt;$F$21,0,IF(AT$4=$F$21,$F64-SUM($Z64:AS64),MIN($F64*INDEX($AA$24:$DB$24,AT$4-$D64+1),$F64-SUM($Z64:AS64)))))</f>
        <v>0</v>
      </c>
      <c r="AU64" s="191" t="n">
        <f aca="false" t="array" ref="AU64:AU64">IF(AU$4&lt;$D64,0,IF(AU$4&gt;$F$21,0,IF(AU$4=$F$21,$F64-SUM($Z64:AT64),MIN($F64*INDEX($AA$24:$DB$24,AU$4-$D64+1),$F64-SUM($Z64:AT64)))))</f>
        <v>0</v>
      </c>
      <c r="AV64" s="191" t="n">
        <f aca="false" t="array" ref="AV64:AV64">IF(AV$4&lt;$D64,0,IF(AV$4&gt;$F$21,0,IF(AV$4=$F$21,$F64-SUM($Z64:AU64),MIN($F64*INDEX($AA$24:$DB$24,AV$4-$D64+1),$F64-SUM($Z64:AU64)))))</f>
        <v>0</v>
      </c>
      <c r="AW64" s="191" t="n">
        <f aca="false" t="array" ref="AW64:AW64">IF(AW$4&lt;$D64,0,IF(AW$4&gt;$F$21,0,IF(AW$4=$F$21,$F64-SUM($Z64:AV64),MIN($F64*INDEX($AA$24:$DB$24,AW$4-$D64+1),$F64-SUM($Z64:AV64)))))</f>
        <v>0</v>
      </c>
      <c r="AX64" s="191" t="n">
        <f aca="false" t="array" ref="AX64:AX64">IF(AX$4&lt;$D64,0,IF(AX$4&gt;$F$21,0,IF(AX$4=$F$21,$F64-SUM($Z64:AW64),MIN($F64*INDEX($AA$24:$DB$24,AX$4-$D64+1),$F64-SUM($Z64:AW64)))))</f>
        <v>0</v>
      </c>
      <c r="AY64" s="191" t="n">
        <f aca="false" t="array" ref="AY64:AY64">IF(AY$4&lt;$D64,0,IF(AY$4&gt;$F$21,0,IF(AY$4=$F$21,$F64-SUM($Z64:AX64),MIN($F64*INDEX($AA$24:$DB$24,AY$4-$D64+1),$F64-SUM($Z64:AX64)))))</f>
        <v>0</v>
      </c>
      <c r="AZ64" s="191" t="n">
        <f aca="false" t="array" ref="AZ64:AZ64">IF(AZ$4&lt;$D64,0,IF(AZ$4&gt;$F$21,0,IF(AZ$4=$F$21,$F64-SUM($Z64:AY64),MIN($F64*INDEX($AA$24:$DB$24,AZ$4-$D64+1),$F64-SUM($Z64:AY64)))))</f>
        <v>0</v>
      </c>
      <c r="BA64" s="191" t="n">
        <f aca="false" t="array" ref="BA64:BA64">IF(BA$4&lt;$D64,0,IF(BA$4&gt;$F$21,0,IF(BA$4=$F$21,$F64-SUM($Z64:AZ64),MIN($F64*INDEX($AA$24:$DB$24,BA$4-$D64+1),$F64-SUM($Z64:AZ64)))))</f>
        <v>0</v>
      </c>
      <c r="BB64" s="191" t="n">
        <f aca="false" t="array" ref="BB64:BB64">IF(BB$4&lt;$D64,0,IF(BB$4&gt;$F$21,0,IF(BB$4=$F$21,$F64-SUM($Z64:BA64),MIN($F64*INDEX($AA$24:$DB$24,BB$4-$D64+1),$F64-SUM($Z64:BA64)))))</f>
        <v>0</v>
      </c>
      <c r="BC64" s="191" t="n">
        <f aca="false" t="array" ref="BC64:BC64">IF(BC$4&lt;$D64,0,IF(BC$4&gt;$F$21,0,IF(BC$4=$F$21,$F64-SUM($Z64:BB64),MIN($F64*INDEX($AA$24:$DB$24,BC$4-$D64+1),$F64-SUM($Z64:BB64)))))</f>
        <v>0</v>
      </c>
      <c r="BD64" s="191" t="n">
        <f aca="false" t="array" ref="BD64:BD64">IF(BD$4&lt;$D64,0,IF(BD$4&gt;$F$21,0,IF(BD$4=$F$21,$F64-SUM($Z64:BC64),MIN($F64*INDEX($AA$24:$DB$24,BD$4-$D64+1),$F64-SUM($Z64:BC64)))))</f>
        <v>0</v>
      </c>
      <c r="BE64" s="191" t="n">
        <f aca="false" t="array" ref="BE64:BE64">IF(BE$4&lt;$D64,0,IF(BE$4&gt;$F$21,0,IF(BE$4=$F$21,$F64-SUM($Z64:BD64),MIN($F64*INDEX($AA$24:$DB$24,BE$4-$D64+1),$F64-SUM($Z64:BD64)))))</f>
        <v>0</v>
      </c>
      <c r="BF64" s="191" t="n">
        <f aca="false" t="array" ref="BF64:BF64">IF(BF$4&lt;$D64,0,IF(BF$4&gt;$F$21,0,IF(BF$4=$F$21,$F64-SUM($Z64:BE64),MIN($F64*INDEX($AA$24:$DB$24,BF$4-$D64+1),$F64-SUM($Z64:BE64)))))</f>
        <v>0</v>
      </c>
      <c r="BG64" s="191" t="n">
        <f aca="false" t="array" ref="BG64:BG64">IF(BG$4&lt;$D64,0,IF(BG$4&gt;$F$21,0,IF(BG$4=$F$21,$F64-SUM($Z64:BF64),MIN($F64*INDEX($AA$24:$DB$24,BG$4-$D64+1),$F64-SUM($Z64:BF64)))))</f>
        <v>0</v>
      </c>
      <c r="BH64" s="191" t="n">
        <f aca="false" t="array" ref="BH64:BH64">IF(BH$4&lt;$D64,0,IF(BH$4&gt;$F$21,0,IF(BH$4=$F$21,$F64-SUM($Z64:BG64),MIN($F64*INDEX($AA$24:$DB$24,BH$4-$D64+1),$F64-SUM($Z64:BG64)))))</f>
        <v>0</v>
      </c>
      <c r="BI64" s="191" t="n">
        <f aca="false" t="array" ref="BI64:BI64">IF(BI$4&lt;$D64,0,IF(BI$4&gt;$F$21,0,IF(BI$4=$F$21,$F64-SUM($Z64:BH64),MIN($F64*INDEX($AA$24:$DB$24,BI$4-$D64+1),$F64-SUM($Z64:BH64)))))</f>
        <v>0</v>
      </c>
      <c r="BJ64" s="191" t="n">
        <f aca="false" t="array" ref="BJ64:BJ64">IF(BJ$4&lt;$D64,0,IF(BJ$4&gt;$F$21,0,IF(BJ$4=$F$21,$F64-SUM($Z64:BI64),MIN($F64*INDEX($AA$24:$DB$24,BJ$4-$D64+1),$F64-SUM($Z64:BI64)))))</f>
        <v>0</v>
      </c>
      <c r="BK64" s="191" t="n">
        <f aca="false" t="array" ref="BK64:BK64">IF(BK$4&lt;$D64,0,IF(BK$4&gt;$F$21,0,IF(BK$4=$F$21,$F64-SUM($Z64:BJ64),MIN($F64*INDEX($AA$24:$DB$24,BK$4-$D64+1),$F64-SUM($Z64:BJ64)))))</f>
        <v>0</v>
      </c>
      <c r="BL64" s="191" t="n">
        <f aca="false" t="array" ref="BL64:BL64">IF(BL$4&lt;$D64,0,IF(BL$4&gt;$F$21,0,IF(BL$4=$F$21,$F64-SUM($Z64:BK64),MIN($F64*INDEX($AA$24:$DB$24,BL$4-$D64+1),$F64-SUM($Z64:BK64)))))</f>
        <v>0</v>
      </c>
      <c r="BM64" s="191" t="n">
        <f aca="false" t="array" ref="BM64:BM64">IF(BM$4&lt;$D64,0,IF(BM$4&gt;$F$21,0,IF(BM$4=$F$21,$F64-SUM($Z64:BL64),MIN($F64*INDEX($AA$24:$DB$24,BM$4-$D64+1),$F64-SUM($Z64:BL64)))))</f>
        <v>1.225</v>
      </c>
      <c r="BN64" s="191" t="n">
        <f aca="false" t="array" ref="BN64:BN64">IF(BN$4&lt;$D64,0,IF(BN$4&gt;$F$21,0,IF(BN$4=$F$21,$F64-SUM($Z64:BM64),MIN($F64*INDEX($AA$24:$DB$24,BN$4-$D64+1),$F64-SUM($Z64:BM64)))))</f>
        <v>2.3275</v>
      </c>
      <c r="BO64" s="191" t="n">
        <f aca="false" t="array" ref="BO64:BO64">IF(BO$4&lt;$D64,0,IF(BO$4&gt;$F$21,0,IF(BO$4=$F$21,$F64-SUM($Z64:BN64),MIN($F64*INDEX($AA$24:$DB$24,BO$4-$D64+1),$F64-SUM($Z64:BN64)))))</f>
        <v>2.107</v>
      </c>
      <c r="BP64" s="191" t="n">
        <f aca="false" t="array" ref="BP64:BP64">IF(BP$4&lt;$D64,0,IF(BP$4&gt;$F$21,0,IF(BP$4=$F$21,$F64-SUM($Z64:BO64),MIN($F64*INDEX($AA$24:$DB$24,BP$4-$D64+1),$F64-SUM($Z64:BO64)))))</f>
        <v>1.8865</v>
      </c>
      <c r="BQ64" s="191" t="n">
        <f aca="false" t="array" ref="BQ64:BQ64">IF(BQ$4&lt;$D64,0,IF(BQ$4&gt;$F$21,0,IF(BQ$4=$F$21,$F64-SUM($Z64:BP64),MIN($F64*INDEX($AA$24:$DB$24,BQ$4-$D64+1),$F64-SUM($Z64:BP64)))))</f>
        <v>1.6905</v>
      </c>
      <c r="BR64" s="191" t="n">
        <f aca="false" t="array" ref="BR64:BR64">IF(BR$4&lt;$D64,0,IF(BR$4&gt;$F$21,0,IF(BR$4=$F$21,$F64-SUM($Z64:BQ64),MIN($F64*INDEX($AA$24:$DB$24,BR$4-$D64+1),$F64-SUM($Z64:BQ64)))))</f>
        <v>1.519</v>
      </c>
      <c r="BS64" s="191" t="n">
        <f aca="false" t="array" ref="BS64:BS64">IF(BS$4&lt;$D64,0,IF(BS$4&gt;$F$21,0,IF(BS$4=$F$21,$F64-SUM($Z64:BR64),MIN($F64*INDEX($AA$24:$DB$24,BS$4-$D64+1),$F64-SUM($Z64:BR64)))))</f>
        <v>1.4455</v>
      </c>
      <c r="BT64" s="191" t="n">
        <f aca="false" t="array" ref="BT64:BT64">IF(BT$4&lt;$D64,0,IF(BT$4&gt;$F$21,0,IF(BT$4=$F$21,$F64-SUM($Z64:BS64),MIN($F64*INDEX($AA$24:$DB$24,BT$4-$D64+1),$F64-SUM($Z64:BS64)))))</f>
        <v>1.4455</v>
      </c>
      <c r="BU64" s="191" t="n">
        <f aca="false" t="array" ref="BU64:BU64">IF(BU$4&lt;$D64,0,IF(BU$4&gt;$F$21,0,IF(BU$4=$F$21,$F64-SUM($Z64:BT64),MIN($F64*INDEX($AA$24:$DB$24,BU$4-$D64+1),$F64-SUM($Z64:BT64)))))</f>
        <v>1.4455</v>
      </c>
      <c r="BV64" s="191" t="n">
        <f aca="false" t="array" ref="BV64:BV64">IF(BV$4&lt;$D64,0,IF(BV$4&gt;$F$21,0,IF(BV$4=$F$21,$F64-SUM($Z64:BU64),MIN($F64*INDEX($AA$24:$DB$24,BV$4-$D64+1),$F64-SUM($Z64:BU64)))))</f>
        <v>1.4455</v>
      </c>
      <c r="BW64" s="191" t="n">
        <f aca="false" t="array" ref="BW64:BW64">IF(BW$4&lt;$D64,0,IF(BW$4&gt;$F$21,0,IF(BW$4=$F$21,$F64-SUM($Z64:BV64),MIN($F64*INDEX($AA$24:$DB$24,BW$4-$D64+1),$F64-SUM($Z64:BV64)))))</f>
        <v>1.4455</v>
      </c>
      <c r="BX64" s="191" t="n">
        <f aca="false" t="array" ref="BX64:BX64">IF(BX$4&lt;$D64,0,IF(BX$4&gt;$F$21,0,IF(BX$4=$F$21,$F64-SUM($Z64:BW64),MIN($F64*INDEX($AA$24:$DB$24,BX$4-$D64+1),$F64-SUM($Z64:BW64)))))</f>
        <v>1.4455</v>
      </c>
      <c r="BY64" s="191" t="n">
        <f aca="false" t="array" ref="BY64:BY64">IF(BY$4&lt;$D64,0,IF(BY$4&gt;$F$21,0,IF(BY$4=$F$21,$F64-SUM($Z64:BX64),MIN($F64*INDEX($AA$24:$DB$24,BY$4-$D64+1),$F64-SUM($Z64:BX64)))))</f>
        <v>1.4455</v>
      </c>
      <c r="BZ64" s="191" t="n">
        <f aca="false" t="array" ref="BZ64:BZ64">IF(BZ$4&lt;$D64,0,IF(BZ$4&gt;$F$21,0,IF(BZ$4=$F$21,$F64-SUM($Z64:BY64),MIN($F64*INDEX($AA$24:$DB$24,BZ$4-$D64+1),$F64-SUM($Z64:BY64)))))</f>
        <v>1.4455</v>
      </c>
      <c r="CA64" s="191" t="n">
        <f aca="false" t="array" ref="CA64:CA64">IF(CA$4&lt;$D64,0,IF(CA$4&gt;$F$21,0,IF(CA$4=$F$21,$F64-SUM($Z64:BZ64),MIN($F64*INDEX($AA$24:$DB$24,CA$4-$D64+1),$F64-SUM($Z64:BZ64)))))</f>
        <v>1.4455</v>
      </c>
      <c r="CB64" s="191" t="n">
        <f aca="false" t="array" ref="CB64:CB64">IF(CB$4&lt;$D64,0,IF(CB$4&gt;$F$21,0,IF(CB$4=$F$21,$F64-SUM($Z64:CA64),MIN($F64*INDEX($AA$24:$DB$24,CB$4-$D64+1),$F64-SUM($Z64:CA64)))))</f>
        <v>0.734999999999999</v>
      </c>
      <c r="CC64" s="191" t="n">
        <f aca="false" t="array" ref="CC64:CC64">IF(CC$4&lt;$D64,0,IF(CC$4&gt;$F$21,0,IF(CC$4=$F$21,$F64-SUM($Z64:CB64),MIN($F64*INDEX($AA$24:$DB$24,CC$4-$D64+1),$F64-SUM($Z64:CB64)))))</f>
        <v>0</v>
      </c>
      <c r="CD64" s="191" t="n">
        <f aca="false" t="array" ref="CD64:CD64">IF(CD$4&lt;$D64,0,IF(CD$4&gt;$F$21,0,IF(CD$4=$F$21,$F64-SUM($Z64:CC64),MIN($F64*INDEX($AA$24:$DB$24,CD$4-$D64+1),$F64-SUM($Z64:CC64)))))</f>
        <v>0</v>
      </c>
      <c r="CE64" s="191" t="n">
        <f aca="false" t="array" ref="CE64:CE64">IF(CE$4&lt;$D64,0,IF(CE$4&gt;$F$21,0,IF(CE$4=$F$21,$F64-SUM($Z64:CD64),MIN($F64*INDEX($AA$24:$DB$24,CE$4-$D64+1),$F64-SUM($Z64:CD64)))))</f>
        <v>0</v>
      </c>
      <c r="CF64" s="191" t="n">
        <f aca="false" t="array" ref="CF64:CF64">IF(CF$4&lt;$D64,0,IF(CF$4&gt;$F$21,0,IF(CF$4=$F$21,$F64-SUM($Z64:CE64),MIN($F64*INDEX($AA$24:$DB$24,CF$4-$D64+1),$F64-SUM($Z64:CE64)))))</f>
        <v>0</v>
      </c>
      <c r="CG64" s="191" t="n">
        <f aca="false" t="array" ref="CG64:CG64">IF(CG$4&lt;$D64,0,IF(CG$4&gt;$F$21,0,IF(CG$4=$F$21,$F64-SUM($Z64:CF64),MIN($F64*INDEX($AA$24:$DB$24,CG$4-$D64+1),$F64-SUM($Z64:CF64)))))</f>
        <v>0</v>
      </c>
      <c r="CH64" s="191" t="n">
        <f aca="false" t="array" ref="CH64:CH64">IF(CH$4&lt;$D64,0,IF(CH$4&gt;$F$21,0,IF(CH$4=$F$21,$F64-SUM($Z64:CG64),MIN($F64*INDEX($AA$24:$DB$24,CH$4-$D64+1),$F64-SUM($Z64:CG64)))))</f>
        <v>0</v>
      </c>
      <c r="CI64" s="191" t="n">
        <f aca="false" t="array" ref="CI64:CI64">IF(CI$4&lt;$D64,0,IF(CI$4&gt;$F$21,0,IF(CI$4=$F$21,$F64-SUM($Z64:CH64),MIN($F64*INDEX($AA$24:$DB$24,CI$4-$D64+1),$F64-SUM($Z64:CH64)))))</f>
        <v>0</v>
      </c>
      <c r="CJ64" s="191" t="n">
        <f aca="false" t="array" ref="CJ64:CJ64">IF(CJ$4&lt;$D64,0,IF(CJ$4&gt;$F$21,0,IF(CJ$4=$F$21,$F64-SUM($Z64:CI64),MIN($F64*INDEX($AA$24:$DB$24,CJ$4-$D64+1),$F64-SUM($Z64:CI64)))))</f>
        <v>0</v>
      </c>
      <c r="CK64" s="191" t="n">
        <f aca="false" t="array" ref="CK64:CK64">IF(CK$4&lt;$D64,0,IF(CK$4&gt;$F$21,0,IF(CK$4=$F$21,$F64-SUM($Z64:CJ64),MIN($F64*INDEX($AA$24:$DB$24,CK$4-$D64+1),$F64-SUM($Z64:CJ64)))))</f>
        <v>0</v>
      </c>
      <c r="CL64" s="191" t="n">
        <f aca="false" t="array" ref="CL64:CL64">IF(CL$4&lt;$D64,0,IF(CL$4&gt;$F$21,0,IF(CL$4=$F$21,$F64-SUM($Z64:CK64),MIN($F64*INDEX($AA$24:$DB$24,CL$4-$D64+1),$F64-SUM($Z64:CK64)))))</f>
        <v>0</v>
      </c>
      <c r="CM64" s="191" t="n">
        <f aca="false" t="array" ref="CM64:CM64">IF(CM$4&lt;$D64,0,IF(CM$4&gt;$F$21,0,IF(CM$4=$F$21,$F64-SUM($Z64:CL64),MIN($F64*INDEX($AA$24:$DB$24,CM$4-$D64+1),$F64-SUM($Z64:CL64)))))</f>
        <v>0</v>
      </c>
      <c r="CN64" s="191" t="n">
        <f aca="false" t="array" ref="CN64:CN64">IF(CN$4&lt;$D64,0,IF(CN$4&gt;$F$21,0,IF(CN$4=$F$21,$F64-SUM($Z64:CM64),MIN($F64*INDEX($AA$24:$DB$24,CN$4-$D64+1),$F64-SUM($Z64:CM64)))))</f>
        <v>0</v>
      </c>
      <c r="CO64" s="191" t="n">
        <f aca="false" t="array" ref="CO64:CO64">IF(CO$4&lt;$D64,0,IF(CO$4&gt;$F$21,0,IF(CO$4=$F$21,$F64-SUM($Z64:CN64),MIN($F64*INDEX($AA$24:$DB$24,CO$4-$D64+1),$F64-SUM($Z64:CN64)))))</f>
        <v>0</v>
      </c>
      <c r="CP64" s="191" t="n">
        <f aca="false" t="array" ref="CP64:CP64">IF(CP$4&lt;$D64,0,IF(CP$4&gt;$F$21,0,IF(CP$4=$F$21,$F64-SUM($Z64:CO64),MIN($F64*INDEX($AA$24:$DB$24,CP$4-$D64+1),$F64-SUM($Z64:CO64)))))</f>
        <v>0</v>
      </c>
      <c r="CQ64" s="191" t="n">
        <f aca="false" t="array" ref="CQ64:CQ64">IF(CQ$4&lt;$D64,0,IF(CQ$4&gt;$F$21,0,IF(CQ$4=$F$21,$F64-SUM($Z64:CP64),MIN($F64*INDEX($AA$24:$DB$24,CQ$4-$D64+1),$F64-SUM($Z64:CP64)))))</f>
        <v>0</v>
      </c>
      <c r="CR64" s="191" t="n">
        <f aca="false" t="array" ref="CR64:CR64">IF(CR$4&lt;$D64,0,IF(CR$4&gt;$F$21,0,IF(CR$4=$F$21,$F64-SUM($Z64:CQ64),MIN($F64*INDEX($AA$24:$DB$24,CR$4-$D64+1),$F64-SUM($Z64:CQ64)))))</f>
        <v>0</v>
      </c>
      <c r="CS64" s="191" t="n">
        <f aca="false" t="array" ref="CS64:CS64">IF(CS$4&lt;$D64,0,IF(CS$4&gt;$F$21,0,IF(CS$4=$F$21,$F64-SUM($Z64:CR64),MIN($F64*INDEX($AA$24:$DB$24,CS$4-$D64+1),$F64-SUM($Z64:CR64)))))</f>
        <v>0</v>
      </c>
      <c r="CT64" s="191" t="n">
        <f aca="false" t="array" ref="CT64:CT64">IF(CT$4&lt;$D64,0,IF(CT$4&gt;$F$21,0,IF(CT$4=$F$21,$F64-SUM($Z64:CS64),MIN($F64*INDEX($AA$24:$DB$24,CT$4-$D64+1),$F64-SUM($Z64:CS64)))))</f>
        <v>0</v>
      </c>
      <c r="CU64" s="191" t="n">
        <f aca="false" t="array" ref="CU64:CU64">IF(CU$4&lt;$D64,0,IF(CU$4&gt;$F$21,0,IF(CU$4=$F$21,$F64-SUM($Z64:CT64),MIN($F64*INDEX($AA$24:$DB$24,CU$4-$D64+1),$F64-SUM($Z64:CT64)))))</f>
        <v>0</v>
      </c>
      <c r="CV64" s="191" t="n">
        <f aca="false" t="array" ref="CV64:CV64">IF(CV$4&lt;$D64,0,IF(CV$4&gt;$F$21,0,IF(CV$4=$F$21,$F64-SUM($Z64:CU64),MIN($F64*INDEX($AA$24:$DB$24,CV$4-$D64+1),$F64-SUM($Z64:CU64)))))</f>
        <v>0</v>
      </c>
      <c r="CW64" s="191" t="n">
        <f aca="false" t="array" ref="CW64:CW64">IF(CW$4&lt;$D64,0,IF(CW$4&gt;$F$21,0,IF(CW$4=$F$21,$F64-SUM($Z64:CV64),MIN($F64*INDEX($AA$24:$DB$24,CW$4-$D64+1),$F64-SUM($Z64:CV64)))))</f>
        <v>0</v>
      </c>
      <c r="CX64" s="191" t="n">
        <f aca="false" t="array" ref="CX64:CX64">IF(CX$4&lt;$D64,0,IF(CX$4&gt;$F$21,0,IF(CX$4=$F$21,$F64-SUM($Z64:CW64),MIN($F64*INDEX($AA$24:$DB$24,CX$4-$D64+1),$F64-SUM($Z64:CW64)))))</f>
        <v>0</v>
      </c>
      <c r="CY64" s="191" t="n">
        <f aca="false" t="array" ref="CY64:CY64">IF(CY$4&lt;$D64,0,IF(CY$4&gt;$F$21,0,IF(CY$4=$F$21,$F64-SUM($Z64:CX64),MIN($F64*INDEX($AA$24:$DB$24,CY$4-$D64+1),$F64-SUM($Z64:CX64)))))</f>
        <v>0</v>
      </c>
      <c r="CZ64" s="191" t="n">
        <f aca="false" t="array" ref="CZ64:CZ64">IF(CZ$4&lt;$D64,0,IF(CZ$4&gt;$F$21,0,IF(CZ$4=$F$21,$F64-SUM($Z64:CY64),MIN($F64*INDEX($AA$24:$DB$24,CZ$4-$D64+1),$F64-SUM($Z64:CY64)))))</f>
        <v>0</v>
      </c>
      <c r="DA64" s="191" t="n">
        <f aca="false" t="array" ref="DA64:DA64">IF(DA$4&lt;$D64,0,IF(DA$4&gt;$F$21,0,IF(DA$4=$F$21,$F64-SUM($Z64:CZ64),MIN($F64*INDEX($AA$24:$DB$24,DA$4-$D64+1),$F64-SUM($Z64:CZ64)))))</f>
        <v>0</v>
      </c>
      <c r="DB64" s="191" t="n">
        <f aca="false" t="array" ref="DB64:DB64">IF(DB$4&lt;$D64,0,IF(DB$4&gt;$F$21,0,IF(DB$4=$F$21,$F64-SUM($Z64:DA64),MIN($F64*INDEX($AA$24:$DB$24,DB$4-$D64+1),$F64-SUM($Z64:DA64)))))</f>
        <v>0</v>
      </c>
    </row>
    <row r="65" customFormat="false" ht="14.25" hidden="false" customHeight="false" outlineLevel="3" collapsed="false">
      <c r="D65" s="3" t="n">
        <v>40</v>
      </c>
      <c r="E65" s="3" t="str">
        <v>Total Capex Year 40</v>
      </c>
      <c r="F65" s="187" t="n">
        <v>23.9</v>
      </c>
      <c r="G65" s="187" t="n">
        <f aca="false">SUM(AA65:DB65)-F65</f>
        <v>0</v>
      </c>
      <c r="AA65" s="191" t="n">
        <f aca="false" t="array" ref="AA65:AA65">IF(AA$4&lt;$D65,0,IF(AA$4&gt;$F$21,0,IF(AA$4=$F$21,$F65-SUM($Z65:Z65),MIN($F65*INDEX($AA$24:$DB$24,AA$4-$D65+1),$F65-SUM($Z65:Z65)))))</f>
        <v>0</v>
      </c>
      <c r="AB65" s="191" t="n">
        <f aca="false" t="array" ref="AB65:AB65">IF(AB$4&lt;$D65,0,IF(AB$4&gt;$F$21,0,IF(AB$4=$F$21,$F65-SUM($Z65:AA65),MIN($F65*INDEX($AA$24:$DB$24,AB$4-$D65+1),$F65-SUM($Z65:AA65)))))</f>
        <v>0</v>
      </c>
      <c r="AC65" s="191" t="n">
        <f aca="false" t="array" ref="AC65:AC65">IF(AC$4&lt;$D65,0,IF(AC$4&gt;$F$21,0,IF(AC$4=$F$21,$F65-SUM($Z65:AB65),MIN($F65*INDEX($AA$24:$DB$24,AC$4-$D65+1),$F65-SUM($Z65:AB65)))))</f>
        <v>0</v>
      </c>
      <c r="AD65" s="191" t="n">
        <f aca="false" t="array" ref="AD65:AD65">IF(AD$4&lt;$D65,0,IF(AD$4&gt;$F$21,0,IF(AD$4=$F$21,$F65-SUM($Z65:AC65),MIN($F65*INDEX($AA$24:$DB$24,AD$4-$D65+1),$F65-SUM($Z65:AC65)))))</f>
        <v>0</v>
      </c>
      <c r="AE65" s="191" t="n">
        <f aca="false" t="array" ref="AE65:AE65">IF(AE$4&lt;$D65,0,IF(AE$4&gt;$F$21,0,IF(AE$4=$F$21,$F65-SUM($Z65:AD65),MIN($F65*INDEX($AA$24:$DB$24,AE$4-$D65+1),$F65-SUM($Z65:AD65)))))</f>
        <v>0</v>
      </c>
      <c r="AF65" s="191" t="n">
        <f aca="false" t="array" ref="AF65:AF65">IF(AF$4&lt;$D65,0,IF(AF$4&gt;$F$21,0,IF(AF$4=$F$21,$F65-SUM($Z65:AE65),MIN($F65*INDEX($AA$24:$DB$24,AF$4-$D65+1),$F65-SUM($Z65:AE65)))))</f>
        <v>0</v>
      </c>
      <c r="AG65" s="191" t="n">
        <f aca="false" t="array" ref="AG65:AG65">IF(AG$4&lt;$D65,0,IF(AG$4&gt;$F$21,0,IF(AG$4=$F$21,$F65-SUM($Z65:AF65),MIN($F65*INDEX($AA$24:$DB$24,AG$4-$D65+1),$F65-SUM($Z65:AF65)))))</f>
        <v>0</v>
      </c>
      <c r="AH65" s="191" t="n">
        <f aca="false" t="array" ref="AH65:AH65">IF(AH$4&lt;$D65,0,IF(AH$4&gt;$F$21,0,IF(AH$4=$F$21,$F65-SUM($Z65:AG65),MIN($F65*INDEX($AA$24:$DB$24,AH$4-$D65+1),$F65-SUM($Z65:AG65)))))</f>
        <v>0</v>
      </c>
      <c r="AI65" s="191" t="n">
        <f aca="false" t="array" ref="AI65:AI65">IF(AI$4&lt;$D65,0,IF(AI$4&gt;$F$21,0,IF(AI$4=$F$21,$F65-SUM($Z65:AH65),MIN($F65*INDEX($AA$24:$DB$24,AI$4-$D65+1),$F65-SUM($Z65:AH65)))))</f>
        <v>0</v>
      </c>
      <c r="AJ65" s="191" t="n">
        <f aca="false" t="array" ref="AJ65:AJ65">IF(AJ$4&lt;$D65,0,IF(AJ$4&gt;$F$21,0,IF(AJ$4=$F$21,$F65-SUM($Z65:AI65),MIN($F65*INDEX($AA$24:$DB$24,AJ$4-$D65+1),$F65-SUM($Z65:AI65)))))</f>
        <v>0</v>
      </c>
      <c r="AK65" s="191" t="n">
        <f aca="false" t="array" ref="AK65:AK65">IF(AK$4&lt;$D65,0,IF(AK$4&gt;$F$21,0,IF(AK$4=$F$21,$F65-SUM($Z65:AJ65),MIN($F65*INDEX($AA$24:$DB$24,AK$4-$D65+1),$F65-SUM($Z65:AJ65)))))</f>
        <v>0</v>
      </c>
      <c r="AL65" s="191" t="n">
        <f aca="false" t="array" ref="AL65:AL65">IF(AL$4&lt;$D65,0,IF(AL$4&gt;$F$21,0,IF(AL$4=$F$21,$F65-SUM($Z65:AK65),MIN($F65*INDEX($AA$24:$DB$24,AL$4-$D65+1),$F65-SUM($Z65:AK65)))))</f>
        <v>0</v>
      </c>
      <c r="AM65" s="191" t="n">
        <f aca="false" t="array" ref="AM65:AM65">IF(AM$4&lt;$D65,0,IF(AM$4&gt;$F$21,0,IF(AM$4=$F$21,$F65-SUM($Z65:AL65),MIN($F65*INDEX($AA$24:$DB$24,AM$4-$D65+1),$F65-SUM($Z65:AL65)))))</f>
        <v>0</v>
      </c>
      <c r="AN65" s="191" t="n">
        <f aca="false" t="array" ref="AN65:AN65">IF(AN$4&lt;$D65,0,IF(AN$4&gt;$F$21,0,IF(AN$4=$F$21,$F65-SUM($Z65:AM65),MIN($F65*INDEX($AA$24:$DB$24,AN$4-$D65+1),$F65-SUM($Z65:AM65)))))</f>
        <v>0</v>
      </c>
      <c r="AO65" s="191" t="n">
        <f aca="false" t="array" ref="AO65:AO65">IF(AO$4&lt;$D65,0,IF(AO$4&gt;$F$21,0,IF(AO$4=$F$21,$F65-SUM($Z65:AN65),MIN($F65*INDEX($AA$24:$DB$24,AO$4-$D65+1),$F65-SUM($Z65:AN65)))))</f>
        <v>0</v>
      </c>
      <c r="AP65" s="191" t="n">
        <f aca="false" t="array" ref="AP65:AP65">IF(AP$4&lt;$D65,0,IF(AP$4&gt;$F$21,0,IF(AP$4=$F$21,$F65-SUM($Z65:AO65),MIN($F65*INDEX($AA$24:$DB$24,AP$4-$D65+1),$F65-SUM($Z65:AO65)))))</f>
        <v>0</v>
      </c>
      <c r="AQ65" s="191" t="n">
        <f aca="false" t="array" ref="AQ65:AQ65">IF(AQ$4&lt;$D65,0,IF(AQ$4&gt;$F$21,0,IF(AQ$4=$F$21,$F65-SUM($Z65:AP65),MIN($F65*INDEX($AA$24:$DB$24,AQ$4-$D65+1),$F65-SUM($Z65:AP65)))))</f>
        <v>0</v>
      </c>
      <c r="AR65" s="191" t="n">
        <f aca="false" t="array" ref="AR65:AR65">IF(AR$4&lt;$D65,0,IF(AR$4&gt;$F$21,0,IF(AR$4=$F$21,$F65-SUM($Z65:AQ65),MIN($F65*INDEX($AA$24:$DB$24,AR$4-$D65+1),$F65-SUM($Z65:AQ65)))))</f>
        <v>0</v>
      </c>
      <c r="AS65" s="191" t="n">
        <f aca="false" t="array" ref="AS65:AS65">IF(AS$4&lt;$D65,0,IF(AS$4&gt;$F$21,0,IF(AS$4=$F$21,$F65-SUM($Z65:AR65),MIN($F65*INDEX($AA$24:$DB$24,AS$4-$D65+1),$F65-SUM($Z65:AR65)))))</f>
        <v>0</v>
      </c>
      <c r="AT65" s="191" t="n">
        <f aca="false" t="array" ref="AT65:AT65">IF(AT$4&lt;$D65,0,IF(AT$4&gt;$F$21,0,IF(AT$4=$F$21,$F65-SUM($Z65:AS65),MIN($F65*INDEX($AA$24:$DB$24,AT$4-$D65+1),$F65-SUM($Z65:AS65)))))</f>
        <v>0</v>
      </c>
      <c r="AU65" s="191" t="n">
        <f aca="false" t="array" ref="AU65:AU65">IF(AU$4&lt;$D65,0,IF(AU$4&gt;$F$21,0,IF(AU$4=$F$21,$F65-SUM($Z65:AT65),MIN($F65*INDEX($AA$24:$DB$24,AU$4-$D65+1),$F65-SUM($Z65:AT65)))))</f>
        <v>0</v>
      </c>
      <c r="AV65" s="191" t="n">
        <f aca="false" t="array" ref="AV65:AV65">IF(AV$4&lt;$D65,0,IF(AV$4&gt;$F$21,0,IF(AV$4=$F$21,$F65-SUM($Z65:AU65),MIN($F65*INDEX($AA$24:$DB$24,AV$4-$D65+1),$F65-SUM($Z65:AU65)))))</f>
        <v>0</v>
      </c>
      <c r="AW65" s="191" t="n">
        <f aca="false" t="array" ref="AW65:AW65">IF(AW$4&lt;$D65,0,IF(AW$4&gt;$F$21,0,IF(AW$4=$F$21,$F65-SUM($Z65:AV65),MIN($F65*INDEX($AA$24:$DB$24,AW$4-$D65+1),$F65-SUM($Z65:AV65)))))</f>
        <v>0</v>
      </c>
      <c r="AX65" s="191" t="n">
        <f aca="false" t="array" ref="AX65:AX65">IF(AX$4&lt;$D65,0,IF(AX$4&gt;$F$21,0,IF(AX$4=$F$21,$F65-SUM($Z65:AW65),MIN($F65*INDEX($AA$24:$DB$24,AX$4-$D65+1),$F65-SUM($Z65:AW65)))))</f>
        <v>0</v>
      </c>
      <c r="AY65" s="191" t="n">
        <f aca="false" t="array" ref="AY65:AY65">IF(AY$4&lt;$D65,0,IF(AY$4&gt;$F$21,0,IF(AY$4=$F$21,$F65-SUM($Z65:AX65),MIN($F65*INDEX($AA$24:$DB$24,AY$4-$D65+1),$F65-SUM($Z65:AX65)))))</f>
        <v>0</v>
      </c>
      <c r="AZ65" s="191" t="n">
        <f aca="false" t="array" ref="AZ65:AZ65">IF(AZ$4&lt;$D65,0,IF(AZ$4&gt;$F$21,0,IF(AZ$4=$F$21,$F65-SUM($Z65:AY65),MIN($F65*INDEX($AA$24:$DB$24,AZ$4-$D65+1),$F65-SUM($Z65:AY65)))))</f>
        <v>0</v>
      </c>
      <c r="BA65" s="191" t="n">
        <f aca="false" t="array" ref="BA65:BA65">IF(BA$4&lt;$D65,0,IF(BA$4&gt;$F$21,0,IF(BA$4=$F$21,$F65-SUM($Z65:AZ65),MIN($F65*INDEX($AA$24:$DB$24,BA$4-$D65+1),$F65-SUM($Z65:AZ65)))))</f>
        <v>0</v>
      </c>
      <c r="BB65" s="191" t="n">
        <f aca="false" t="array" ref="BB65:BB65">IF(BB$4&lt;$D65,0,IF(BB$4&gt;$F$21,0,IF(BB$4=$F$21,$F65-SUM($Z65:BA65),MIN($F65*INDEX($AA$24:$DB$24,BB$4-$D65+1),$F65-SUM($Z65:BA65)))))</f>
        <v>0</v>
      </c>
      <c r="BC65" s="191" t="n">
        <f aca="false" t="array" ref="BC65:BC65">IF(BC$4&lt;$D65,0,IF(BC$4&gt;$F$21,0,IF(BC$4=$F$21,$F65-SUM($Z65:BB65),MIN($F65*INDEX($AA$24:$DB$24,BC$4-$D65+1),$F65-SUM($Z65:BB65)))))</f>
        <v>0</v>
      </c>
      <c r="BD65" s="191" t="n">
        <f aca="false" t="array" ref="BD65:BD65">IF(BD$4&lt;$D65,0,IF(BD$4&gt;$F$21,0,IF(BD$4=$F$21,$F65-SUM($Z65:BC65),MIN($F65*INDEX($AA$24:$DB$24,BD$4-$D65+1),$F65-SUM($Z65:BC65)))))</f>
        <v>0</v>
      </c>
      <c r="BE65" s="191" t="n">
        <f aca="false" t="array" ref="BE65:BE65">IF(BE$4&lt;$D65,0,IF(BE$4&gt;$F$21,0,IF(BE$4=$F$21,$F65-SUM($Z65:BD65),MIN($F65*INDEX($AA$24:$DB$24,BE$4-$D65+1),$F65-SUM($Z65:BD65)))))</f>
        <v>0</v>
      </c>
      <c r="BF65" s="191" t="n">
        <f aca="false" t="array" ref="BF65:BF65">IF(BF$4&lt;$D65,0,IF(BF$4&gt;$F$21,0,IF(BF$4=$F$21,$F65-SUM($Z65:BE65),MIN($F65*INDEX($AA$24:$DB$24,BF$4-$D65+1),$F65-SUM($Z65:BE65)))))</f>
        <v>0</v>
      </c>
      <c r="BG65" s="191" t="n">
        <f aca="false" t="array" ref="BG65:BG65">IF(BG$4&lt;$D65,0,IF(BG$4&gt;$F$21,0,IF(BG$4=$F$21,$F65-SUM($Z65:BF65),MIN($F65*INDEX($AA$24:$DB$24,BG$4-$D65+1),$F65-SUM($Z65:BF65)))))</f>
        <v>0</v>
      </c>
      <c r="BH65" s="191" t="n">
        <f aca="false" t="array" ref="BH65:BH65">IF(BH$4&lt;$D65,0,IF(BH$4&gt;$F$21,0,IF(BH$4=$F$21,$F65-SUM($Z65:BG65),MIN($F65*INDEX($AA$24:$DB$24,BH$4-$D65+1),$F65-SUM($Z65:BG65)))))</f>
        <v>0</v>
      </c>
      <c r="BI65" s="191" t="n">
        <f aca="false" t="array" ref="BI65:BI65">IF(BI$4&lt;$D65,0,IF(BI$4&gt;$F$21,0,IF(BI$4=$F$21,$F65-SUM($Z65:BH65),MIN($F65*INDEX($AA$24:$DB$24,BI$4-$D65+1),$F65-SUM($Z65:BH65)))))</f>
        <v>0</v>
      </c>
      <c r="BJ65" s="191" t="n">
        <f aca="false" t="array" ref="BJ65:BJ65">IF(BJ$4&lt;$D65,0,IF(BJ$4&gt;$F$21,0,IF(BJ$4=$F$21,$F65-SUM($Z65:BI65),MIN($F65*INDEX($AA$24:$DB$24,BJ$4-$D65+1),$F65-SUM($Z65:BI65)))))</f>
        <v>0</v>
      </c>
      <c r="BK65" s="191" t="n">
        <f aca="false" t="array" ref="BK65:BK65">IF(BK$4&lt;$D65,0,IF(BK$4&gt;$F$21,0,IF(BK$4=$F$21,$F65-SUM($Z65:BJ65),MIN($F65*INDEX($AA$24:$DB$24,BK$4-$D65+1),$F65-SUM($Z65:BJ65)))))</f>
        <v>0</v>
      </c>
      <c r="BL65" s="191" t="n">
        <f aca="false" t="array" ref="BL65:BL65">IF(BL$4&lt;$D65,0,IF(BL$4&gt;$F$21,0,IF(BL$4=$F$21,$F65-SUM($Z65:BK65),MIN($F65*INDEX($AA$24:$DB$24,BL$4-$D65+1),$F65-SUM($Z65:BK65)))))</f>
        <v>0</v>
      </c>
      <c r="BM65" s="191" t="n">
        <f aca="false" t="array" ref="BM65:BM65">IF(BM$4&lt;$D65,0,IF(BM$4&gt;$F$21,0,IF(BM$4=$F$21,$F65-SUM($Z65:BL65),MIN($F65*INDEX($AA$24:$DB$24,BM$4-$D65+1),$F65-SUM($Z65:BL65)))))</f>
        <v>0</v>
      </c>
      <c r="BN65" s="191" t="n">
        <f aca="false" t="array" ref="BN65:BN65">IF(BN$4&lt;$D65,0,IF(BN$4&gt;$F$21,0,IF(BN$4=$F$21,$F65-SUM($Z65:BM65),MIN($F65*INDEX($AA$24:$DB$24,BN$4-$D65+1),$F65-SUM($Z65:BM65)))))</f>
        <v>1.195</v>
      </c>
      <c r="BO65" s="191" t="n">
        <f aca="false" t="array" ref="BO65:BO65">IF(BO$4&lt;$D65,0,IF(BO$4&gt;$F$21,0,IF(BO$4=$F$21,$F65-SUM($Z65:BN65),MIN($F65*INDEX($AA$24:$DB$24,BO$4-$D65+1),$F65-SUM($Z65:BN65)))))</f>
        <v>2.2705</v>
      </c>
      <c r="BP65" s="191" t="n">
        <f aca="false" t="array" ref="BP65:BP65">IF(BP$4&lt;$D65,0,IF(BP$4&gt;$F$21,0,IF(BP$4=$F$21,$F65-SUM($Z65:BO65),MIN($F65*INDEX($AA$24:$DB$24,BP$4-$D65+1),$F65-SUM($Z65:BO65)))))</f>
        <v>2.0554</v>
      </c>
      <c r="BQ65" s="191" t="n">
        <f aca="false" t="array" ref="BQ65:BQ65">IF(BQ$4&lt;$D65,0,IF(BQ$4&gt;$F$21,0,IF(BQ$4=$F$21,$F65-SUM($Z65:BP65),MIN($F65*INDEX($AA$24:$DB$24,BQ$4-$D65+1),$F65-SUM($Z65:BP65)))))</f>
        <v>1.8403</v>
      </c>
      <c r="BR65" s="191" t="n">
        <f aca="false" t="array" ref="BR65:BR65">IF(BR$4&lt;$D65,0,IF(BR$4&gt;$F$21,0,IF(BR$4=$F$21,$F65-SUM($Z65:BQ65),MIN($F65*INDEX($AA$24:$DB$24,BR$4-$D65+1),$F65-SUM($Z65:BQ65)))))</f>
        <v>1.6491</v>
      </c>
      <c r="BS65" s="191" t="n">
        <f aca="false" t="array" ref="BS65:BS65">IF(BS$4&lt;$D65,0,IF(BS$4&gt;$F$21,0,IF(BS$4=$F$21,$F65-SUM($Z65:BR65),MIN($F65*INDEX($AA$24:$DB$24,BS$4-$D65+1),$F65-SUM($Z65:BR65)))))</f>
        <v>1.4818</v>
      </c>
      <c r="BT65" s="191" t="n">
        <f aca="false" t="array" ref="BT65:BT65">IF(BT$4&lt;$D65,0,IF(BT$4&gt;$F$21,0,IF(BT$4=$F$21,$F65-SUM($Z65:BS65),MIN($F65*INDEX($AA$24:$DB$24,BT$4-$D65+1),$F65-SUM($Z65:BS65)))))</f>
        <v>1.4101</v>
      </c>
      <c r="BU65" s="191" t="n">
        <f aca="false" t="array" ref="BU65:BU65">IF(BU$4&lt;$D65,0,IF(BU$4&gt;$F$21,0,IF(BU$4=$F$21,$F65-SUM($Z65:BT65),MIN($F65*INDEX($AA$24:$DB$24,BU$4-$D65+1),$F65-SUM($Z65:BT65)))))</f>
        <v>1.4101</v>
      </c>
      <c r="BV65" s="191" t="n">
        <f aca="false" t="array" ref="BV65:BV65">IF(BV$4&lt;$D65,0,IF(BV$4&gt;$F$21,0,IF(BV$4=$F$21,$F65-SUM($Z65:BU65),MIN($F65*INDEX($AA$24:$DB$24,BV$4-$D65+1),$F65-SUM($Z65:BU65)))))</f>
        <v>1.4101</v>
      </c>
      <c r="BW65" s="191" t="n">
        <f aca="false" t="array" ref="BW65:BW65">IF(BW$4&lt;$D65,0,IF(BW$4&gt;$F$21,0,IF(BW$4=$F$21,$F65-SUM($Z65:BV65),MIN($F65*INDEX($AA$24:$DB$24,BW$4-$D65+1),$F65-SUM($Z65:BV65)))))</f>
        <v>1.4101</v>
      </c>
      <c r="BX65" s="191" t="n">
        <f aca="false" t="array" ref="BX65:BX65">IF(BX$4&lt;$D65,0,IF(BX$4&gt;$F$21,0,IF(BX$4=$F$21,$F65-SUM($Z65:BW65),MIN($F65*INDEX($AA$24:$DB$24,BX$4-$D65+1),$F65-SUM($Z65:BW65)))))</f>
        <v>1.4101</v>
      </c>
      <c r="BY65" s="191" t="n">
        <f aca="false" t="array" ref="BY65:BY65">IF(BY$4&lt;$D65,0,IF(BY$4&gt;$F$21,0,IF(BY$4=$F$21,$F65-SUM($Z65:BX65),MIN($F65*INDEX($AA$24:$DB$24,BY$4-$D65+1),$F65-SUM($Z65:BX65)))))</f>
        <v>1.4101</v>
      </c>
      <c r="BZ65" s="191" t="n">
        <f aca="false" t="array" ref="BZ65:BZ65">IF(BZ$4&lt;$D65,0,IF(BZ$4&gt;$F$21,0,IF(BZ$4=$F$21,$F65-SUM($Z65:BY65),MIN($F65*INDEX($AA$24:$DB$24,BZ$4-$D65+1),$F65-SUM($Z65:BY65)))))</f>
        <v>1.4101</v>
      </c>
      <c r="CA65" s="191" t="n">
        <f aca="false" t="array" ref="CA65:CA65">IF(CA$4&lt;$D65,0,IF(CA$4&gt;$F$21,0,IF(CA$4=$F$21,$F65-SUM($Z65:BZ65),MIN($F65*INDEX($AA$24:$DB$24,CA$4-$D65+1),$F65-SUM($Z65:BZ65)))))</f>
        <v>1.4101</v>
      </c>
      <c r="CB65" s="191" t="n">
        <f aca="false" t="array" ref="CB65:CB65">IF(CB$4&lt;$D65,0,IF(CB$4&gt;$F$21,0,IF(CB$4=$F$21,$F65-SUM($Z65:CA65),MIN($F65*INDEX($AA$24:$DB$24,CB$4-$D65+1),$F65-SUM($Z65:CA65)))))</f>
        <v>1.4101</v>
      </c>
      <c r="CC65" s="191" t="n">
        <f aca="false" t="array" ref="CC65:CC65">IF(CC$4&lt;$D65,0,IF(CC$4&gt;$F$21,0,IF(CC$4=$F$21,$F65-SUM($Z65:CB65),MIN($F65*INDEX($AA$24:$DB$24,CC$4-$D65+1),$F65-SUM($Z65:CB65)))))</f>
        <v>0.716999999999999</v>
      </c>
      <c r="CD65" s="191" t="n">
        <f aca="false" t="array" ref="CD65:CD65">IF(CD$4&lt;$D65,0,IF(CD$4&gt;$F$21,0,IF(CD$4=$F$21,$F65-SUM($Z65:CC65),MIN($F65*INDEX($AA$24:$DB$24,CD$4-$D65+1),$F65-SUM($Z65:CC65)))))</f>
        <v>0</v>
      </c>
      <c r="CE65" s="191" t="n">
        <f aca="false" t="array" ref="CE65:CE65">IF(CE$4&lt;$D65,0,IF(CE$4&gt;$F$21,0,IF(CE$4=$F$21,$F65-SUM($Z65:CD65),MIN($F65*INDEX($AA$24:$DB$24,CE$4-$D65+1),$F65-SUM($Z65:CD65)))))</f>
        <v>0</v>
      </c>
      <c r="CF65" s="191" t="n">
        <f aca="false" t="array" ref="CF65:CF65">IF(CF$4&lt;$D65,0,IF(CF$4&gt;$F$21,0,IF(CF$4=$F$21,$F65-SUM($Z65:CE65),MIN($F65*INDEX($AA$24:$DB$24,CF$4-$D65+1),$F65-SUM($Z65:CE65)))))</f>
        <v>0</v>
      </c>
      <c r="CG65" s="191" t="n">
        <f aca="false" t="array" ref="CG65:CG65">IF(CG$4&lt;$D65,0,IF(CG$4&gt;$F$21,0,IF(CG$4=$F$21,$F65-SUM($Z65:CF65),MIN($F65*INDEX($AA$24:$DB$24,CG$4-$D65+1),$F65-SUM($Z65:CF65)))))</f>
        <v>0</v>
      </c>
      <c r="CH65" s="191" t="n">
        <f aca="false" t="array" ref="CH65:CH65">IF(CH$4&lt;$D65,0,IF(CH$4&gt;$F$21,0,IF(CH$4=$F$21,$F65-SUM($Z65:CG65),MIN($F65*INDEX($AA$24:$DB$24,CH$4-$D65+1),$F65-SUM($Z65:CG65)))))</f>
        <v>0</v>
      </c>
      <c r="CI65" s="191" t="n">
        <f aca="false" t="array" ref="CI65:CI65">IF(CI$4&lt;$D65,0,IF(CI$4&gt;$F$21,0,IF(CI$4=$F$21,$F65-SUM($Z65:CH65),MIN($F65*INDEX($AA$24:$DB$24,CI$4-$D65+1),$F65-SUM($Z65:CH65)))))</f>
        <v>0</v>
      </c>
      <c r="CJ65" s="191" t="n">
        <f aca="false" t="array" ref="CJ65:CJ65">IF(CJ$4&lt;$D65,0,IF(CJ$4&gt;$F$21,0,IF(CJ$4=$F$21,$F65-SUM($Z65:CI65),MIN($F65*INDEX($AA$24:$DB$24,CJ$4-$D65+1),$F65-SUM($Z65:CI65)))))</f>
        <v>0</v>
      </c>
      <c r="CK65" s="191" t="n">
        <f aca="false" t="array" ref="CK65:CK65">IF(CK$4&lt;$D65,0,IF(CK$4&gt;$F$21,0,IF(CK$4=$F$21,$F65-SUM($Z65:CJ65),MIN($F65*INDEX($AA$24:$DB$24,CK$4-$D65+1),$F65-SUM($Z65:CJ65)))))</f>
        <v>0</v>
      </c>
      <c r="CL65" s="191" t="n">
        <f aca="false" t="array" ref="CL65:CL65">IF(CL$4&lt;$D65,0,IF(CL$4&gt;$F$21,0,IF(CL$4=$F$21,$F65-SUM($Z65:CK65),MIN($F65*INDEX($AA$24:$DB$24,CL$4-$D65+1),$F65-SUM($Z65:CK65)))))</f>
        <v>0</v>
      </c>
      <c r="CM65" s="191" t="n">
        <f aca="false" t="array" ref="CM65:CM65">IF(CM$4&lt;$D65,0,IF(CM$4&gt;$F$21,0,IF(CM$4=$F$21,$F65-SUM($Z65:CL65),MIN($F65*INDEX($AA$24:$DB$24,CM$4-$D65+1),$F65-SUM($Z65:CL65)))))</f>
        <v>0</v>
      </c>
      <c r="CN65" s="191" t="n">
        <f aca="false" t="array" ref="CN65:CN65">IF(CN$4&lt;$D65,0,IF(CN$4&gt;$F$21,0,IF(CN$4=$F$21,$F65-SUM($Z65:CM65),MIN($F65*INDEX($AA$24:$DB$24,CN$4-$D65+1),$F65-SUM($Z65:CM65)))))</f>
        <v>0</v>
      </c>
      <c r="CO65" s="191" t="n">
        <f aca="false" t="array" ref="CO65:CO65">IF(CO$4&lt;$D65,0,IF(CO$4&gt;$F$21,0,IF(CO$4=$F$21,$F65-SUM($Z65:CN65),MIN($F65*INDEX($AA$24:$DB$24,CO$4-$D65+1),$F65-SUM($Z65:CN65)))))</f>
        <v>0</v>
      </c>
      <c r="CP65" s="191" t="n">
        <f aca="false" t="array" ref="CP65:CP65">IF(CP$4&lt;$D65,0,IF(CP$4&gt;$F$21,0,IF(CP$4=$F$21,$F65-SUM($Z65:CO65),MIN($F65*INDEX($AA$24:$DB$24,CP$4-$D65+1),$F65-SUM($Z65:CO65)))))</f>
        <v>0</v>
      </c>
      <c r="CQ65" s="191" t="n">
        <f aca="false" t="array" ref="CQ65:CQ65">IF(CQ$4&lt;$D65,0,IF(CQ$4&gt;$F$21,0,IF(CQ$4=$F$21,$F65-SUM($Z65:CP65),MIN($F65*INDEX($AA$24:$DB$24,CQ$4-$D65+1),$F65-SUM($Z65:CP65)))))</f>
        <v>0</v>
      </c>
      <c r="CR65" s="191" t="n">
        <f aca="false" t="array" ref="CR65:CR65">IF(CR$4&lt;$D65,0,IF(CR$4&gt;$F$21,0,IF(CR$4=$F$21,$F65-SUM($Z65:CQ65),MIN($F65*INDEX($AA$24:$DB$24,CR$4-$D65+1),$F65-SUM($Z65:CQ65)))))</f>
        <v>0</v>
      </c>
      <c r="CS65" s="191" t="n">
        <f aca="false" t="array" ref="CS65:CS65">IF(CS$4&lt;$D65,0,IF(CS$4&gt;$F$21,0,IF(CS$4=$F$21,$F65-SUM($Z65:CR65),MIN($F65*INDEX($AA$24:$DB$24,CS$4-$D65+1),$F65-SUM($Z65:CR65)))))</f>
        <v>0</v>
      </c>
      <c r="CT65" s="191" t="n">
        <f aca="false" t="array" ref="CT65:CT65">IF(CT$4&lt;$D65,0,IF(CT$4&gt;$F$21,0,IF(CT$4=$F$21,$F65-SUM($Z65:CS65),MIN($F65*INDEX($AA$24:$DB$24,CT$4-$D65+1),$F65-SUM($Z65:CS65)))))</f>
        <v>0</v>
      </c>
      <c r="CU65" s="191" t="n">
        <f aca="false" t="array" ref="CU65:CU65">IF(CU$4&lt;$D65,0,IF(CU$4&gt;$F$21,0,IF(CU$4=$F$21,$F65-SUM($Z65:CT65),MIN($F65*INDEX($AA$24:$DB$24,CU$4-$D65+1),$F65-SUM($Z65:CT65)))))</f>
        <v>0</v>
      </c>
      <c r="CV65" s="191" t="n">
        <f aca="false" t="array" ref="CV65:CV65">IF(CV$4&lt;$D65,0,IF(CV$4&gt;$F$21,0,IF(CV$4=$F$21,$F65-SUM($Z65:CU65),MIN($F65*INDEX($AA$24:$DB$24,CV$4-$D65+1),$F65-SUM($Z65:CU65)))))</f>
        <v>0</v>
      </c>
      <c r="CW65" s="191" t="n">
        <f aca="false" t="array" ref="CW65:CW65">IF(CW$4&lt;$D65,0,IF(CW$4&gt;$F$21,0,IF(CW$4=$F$21,$F65-SUM($Z65:CV65),MIN($F65*INDEX($AA$24:$DB$24,CW$4-$D65+1),$F65-SUM($Z65:CV65)))))</f>
        <v>0</v>
      </c>
      <c r="CX65" s="191" t="n">
        <f aca="false" t="array" ref="CX65:CX65">IF(CX$4&lt;$D65,0,IF(CX$4&gt;$F$21,0,IF(CX$4=$F$21,$F65-SUM($Z65:CW65),MIN($F65*INDEX($AA$24:$DB$24,CX$4-$D65+1),$F65-SUM($Z65:CW65)))))</f>
        <v>0</v>
      </c>
      <c r="CY65" s="191" t="n">
        <f aca="false" t="array" ref="CY65:CY65">IF(CY$4&lt;$D65,0,IF(CY$4&gt;$F$21,0,IF(CY$4=$F$21,$F65-SUM($Z65:CX65),MIN($F65*INDEX($AA$24:$DB$24,CY$4-$D65+1),$F65-SUM($Z65:CX65)))))</f>
        <v>0</v>
      </c>
      <c r="CZ65" s="191" t="n">
        <f aca="false" t="array" ref="CZ65:CZ65">IF(CZ$4&lt;$D65,0,IF(CZ$4&gt;$F$21,0,IF(CZ$4=$F$21,$F65-SUM($Z65:CY65),MIN($F65*INDEX($AA$24:$DB$24,CZ$4-$D65+1),$F65-SUM($Z65:CY65)))))</f>
        <v>0</v>
      </c>
      <c r="DA65" s="191" t="n">
        <f aca="false" t="array" ref="DA65:DA65">IF(DA$4&lt;$D65,0,IF(DA$4&gt;$F$21,0,IF(DA$4=$F$21,$F65-SUM($Z65:CZ65),MIN($F65*INDEX($AA$24:$DB$24,DA$4-$D65+1),$F65-SUM($Z65:CZ65)))))</f>
        <v>0</v>
      </c>
      <c r="DB65" s="191" t="n">
        <f aca="false" t="array" ref="DB65:DB65">IF(DB$4&lt;$D65,0,IF(DB$4&gt;$F$21,0,IF(DB$4=$F$21,$F65-SUM($Z65:DA65),MIN($F65*INDEX($AA$24:$DB$24,DB$4-$D65+1),$F65-SUM($Z65:DA65)))))</f>
        <v>0</v>
      </c>
    </row>
    <row r="66" customFormat="false" ht="14.25" hidden="false" customHeight="false" outlineLevel="3" collapsed="false">
      <c r="D66" s="3" t="n">
        <v>41</v>
      </c>
      <c r="E66" s="3" t="str">
        <v>Total Capex Year 41</v>
      </c>
      <c r="F66" s="187" t="n">
        <v>36.8</v>
      </c>
      <c r="G66" s="187" t="n">
        <f aca="false">SUM(AA66:DB66)-F66</f>
        <v>0</v>
      </c>
      <c r="AA66" s="191" t="n">
        <f aca="false" t="array" ref="AA66:AA66">IF(AA$4&lt;$D66,0,IF(AA$4&gt;$F$21,0,IF(AA$4=$F$21,$F66-SUM($Z66:Z66),MIN($F66*INDEX($AA$24:$DB$24,AA$4-$D66+1),$F66-SUM($Z66:Z66)))))</f>
        <v>0</v>
      </c>
      <c r="AB66" s="191" t="n">
        <f aca="false" t="array" ref="AB66:AB66">IF(AB$4&lt;$D66,0,IF(AB$4&gt;$F$21,0,IF(AB$4=$F$21,$F66-SUM($Z66:AA66),MIN($F66*INDEX($AA$24:$DB$24,AB$4-$D66+1),$F66-SUM($Z66:AA66)))))</f>
        <v>0</v>
      </c>
      <c r="AC66" s="191" t="n">
        <f aca="false" t="array" ref="AC66:AC66">IF(AC$4&lt;$D66,0,IF(AC$4&gt;$F$21,0,IF(AC$4=$F$21,$F66-SUM($Z66:AB66),MIN($F66*INDEX($AA$24:$DB$24,AC$4-$D66+1),$F66-SUM($Z66:AB66)))))</f>
        <v>0</v>
      </c>
      <c r="AD66" s="191" t="n">
        <f aca="false" t="array" ref="AD66:AD66">IF(AD$4&lt;$D66,0,IF(AD$4&gt;$F$21,0,IF(AD$4=$F$21,$F66-SUM($Z66:AC66),MIN($F66*INDEX($AA$24:$DB$24,AD$4-$D66+1),$F66-SUM($Z66:AC66)))))</f>
        <v>0</v>
      </c>
      <c r="AE66" s="191" t="n">
        <f aca="false" t="array" ref="AE66:AE66">IF(AE$4&lt;$D66,0,IF(AE$4&gt;$F$21,0,IF(AE$4=$F$21,$F66-SUM($Z66:AD66),MIN($F66*INDEX($AA$24:$DB$24,AE$4-$D66+1),$F66-SUM($Z66:AD66)))))</f>
        <v>0</v>
      </c>
      <c r="AF66" s="191" t="n">
        <f aca="false" t="array" ref="AF66:AF66">IF(AF$4&lt;$D66,0,IF(AF$4&gt;$F$21,0,IF(AF$4=$F$21,$F66-SUM($Z66:AE66),MIN($F66*INDEX($AA$24:$DB$24,AF$4-$D66+1),$F66-SUM($Z66:AE66)))))</f>
        <v>0</v>
      </c>
      <c r="AG66" s="191" t="n">
        <f aca="false" t="array" ref="AG66:AG66">IF(AG$4&lt;$D66,0,IF(AG$4&gt;$F$21,0,IF(AG$4=$F$21,$F66-SUM($Z66:AF66),MIN($F66*INDEX($AA$24:$DB$24,AG$4-$D66+1),$F66-SUM($Z66:AF66)))))</f>
        <v>0</v>
      </c>
      <c r="AH66" s="191" t="n">
        <f aca="false" t="array" ref="AH66:AH66">IF(AH$4&lt;$D66,0,IF(AH$4&gt;$F$21,0,IF(AH$4=$F$21,$F66-SUM($Z66:AG66),MIN($F66*INDEX($AA$24:$DB$24,AH$4-$D66+1),$F66-SUM($Z66:AG66)))))</f>
        <v>0</v>
      </c>
      <c r="AI66" s="191" t="n">
        <f aca="false" t="array" ref="AI66:AI66">IF(AI$4&lt;$D66,0,IF(AI$4&gt;$F$21,0,IF(AI$4=$F$21,$F66-SUM($Z66:AH66),MIN($F66*INDEX($AA$24:$DB$24,AI$4-$D66+1),$F66-SUM($Z66:AH66)))))</f>
        <v>0</v>
      </c>
      <c r="AJ66" s="191" t="n">
        <f aca="false" t="array" ref="AJ66:AJ66">IF(AJ$4&lt;$D66,0,IF(AJ$4&gt;$F$21,0,IF(AJ$4=$F$21,$F66-SUM($Z66:AI66),MIN($F66*INDEX($AA$24:$DB$24,AJ$4-$D66+1),$F66-SUM($Z66:AI66)))))</f>
        <v>0</v>
      </c>
      <c r="AK66" s="191" t="n">
        <f aca="false" t="array" ref="AK66:AK66">IF(AK$4&lt;$D66,0,IF(AK$4&gt;$F$21,0,IF(AK$4=$F$21,$F66-SUM($Z66:AJ66),MIN($F66*INDEX($AA$24:$DB$24,AK$4-$D66+1),$F66-SUM($Z66:AJ66)))))</f>
        <v>0</v>
      </c>
      <c r="AL66" s="191" t="n">
        <f aca="false" t="array" ref="AL66:AL66">IF(AL$4&lt;$D66,0,IF(AL$4&gt;$F$21,0,IF(AL$4=$F$21,$F66-SUM($Z66:AK66),MIN($F66*INDEX($AA$24:$DB$24,AL$4-$D66+1),$F66-SUM($Z66:AK66)))))</f>
        <v>0</v>
      </c>
      <c r="AM66" s="191" t="n">
        <f aca="false" t="array" ref="AM66:AM66">IF(AM$4&lt;$D66,0,IF(AM$4&gt;$F$21,0,IF(AM$4=$F$21,$F66-SUM($Z66:AL66),MIN($F66*INDEX($AA$24:$DB$24,AM$4-$D66+1),$F66-SUM($Z66:AL66)))))</f>
        <v>0</v>
      </c>
      <c r="AN66" s="191" t="n">
        <f aca="false" t="array" ref="AN66:AN66">IF(AN$4&lt;$D66,0,IF(AN$4&gt;$F$21,0,IF(AN$4=$F$21,$F66-SUM($Z66:AM66),MIN($F66*INDEX($AA$24:$DB$24,AN$4-$D66+1),$F66-SUM($Z66:AM66)))))</f>
        <v>0</v>
      </c>
      <c r="AO66" s="191" t="n">
        <f aca="false" t="array" ref="AO66:AO66">IF(AO$4&lt;$D66,0,IF(AO$4&gt;$F$21,0,IF(AO$4=$F$21,$F66-SUM($Z66:AN66),MIN($F66*INDEX($AA$24:$DB$24,AO$4-$D66+1),$F66-SUM($Z66:AN66)))))</f>
        <v>0</v>
      </c>
      <c r="AP66" s="191" t="n">
        <f aca="false" t="array" ref="AP66:AP66">IF(AP$4&lt;$D66,0,IF(AP$4&gt;$F$21,0,IF(AP$4=$F$21,$F66-SUM($Z66:AO66),MIN($F66*INDEX($AA$24:$DB$24,AP$4-$D66+1),$F66-SUM($Z66:AO66)))))</f>
        <v>0</v>
      </c>
      <c r="AQ66" s="191" t="n">
        <f aca="false" t="array" ref="AQ66:AQ66">IF(AQ$4&lt;$D66,0,IF(AQ$4&gt;$F$21,0,IF(AQ$4=$F$21,$F66-SUM($Z66:AP66),MIN($F66*INDEX($AA$24:$DB$24,AQ$4-$D66+1),$F66-SUM($Z66:AP66)))))</f>
        <v>0</v>
      </c>
      <c r="AR66" s="191" t="n">
        <f aca="false" t="array" ref="AR66:AR66">IF(AR$4&lt;$D66,0,IF(AR$4&gt;$F$21,0,IF(AR$4=$F$21,$F66-SUM($Z66:AQ66),MIN($F66*INDEX($AA$24:$DB$24,AR$4-$D66+1),$F66-SUM($Z66:AQ66)))))</f>
        <v>0</v>
      </c>
      <c r="AS66" s="191" t="n">
        <f aca="false" t="array" ref="AS66:AS66">IF(AS$4&lt;$D66,0,IF(AS$4&gt;$F$21,0,IF(AS$4=$F$21,$F66-SUM($Z66:AR66),MIN($F66*INDEX($AA$24:$DB$24,AS$4-$D66+1),$F66-SUM($Z66:AR66)))))</f>
        <v>0</v>
      </c>
      <c r="AT66" s="191" t="n">
        <f aca="false" t="array" ref="AT66:AT66">IF(AT$4&lt;$D66,0,IF(AT$4&gt;$F$21,0,IF(AT$4=$F$21,$F66-SUM($Z66:AS66),MIN($F66*INDEX($AA$24:$DB$24,AT$4-$D66+1),$F66-SUM($Z66:AS66)))))</f>
        <v>0</v>
      </c>
      <c r="AU66" s="191" t="n">
        <f aca="false" t="array" ref="AU66:AU66">IF(AU$4&lt;$D66,0,IF(AU$4&gt;$F$21,0,IF(AU$4=$F$21,$F66-SUM($Z66:AT66),MIN($F66*INDEX($AA$24:$DB$24,AU$4-$D66+1),$F66-SUM($Z66:AT66)))))</f>
        <v>0</v>
      </c>
      <c r="AV66" s="191" t="n">
        <f aca="false" t="array" ref="AV66:AV66">IF(AV$4&lt;$D66,0,IF(AV$4&gt;$F$21,0,IF(AV$4=$F$21,$F66-SUM($Z66:AU66),MIN($F66*INDEX($AA$24:$DB$24,AV$4-$D66+1),$F66-SUM($Z66:AU66)))))</f>
        <v>0</v>
      </c>
      <c r="AW66" s="191" t="n">
        <f aca="false" t="array" ref="AW66:AW66">IF(AW$4&lt;$D66,0,IF(AW$4&gt;$F$21,0,IF(AW$4=$F$21,$F66-SUM($Z66:AV66),MIN($F66*INDEX($AA$24:$DB$24,AW$4-$D66+1),$F66-SUM($Z66:AV66)))))</f>
        <v>0</v>
      </c>
      <c r="AX66" s="191" t="n">
        <f aca="false" t="array" ref="AX66:AX66">IF(AX$4&lt;$D66,0,IF(AX$4&gt;$F$21,0,IF(AX$4=$F$21,$F66-SUM($Z66:AW66),MIN($F66*INDEX($AA$24:$DB$24,AX$4-$D66+1),$F66-SUM($Z66:AW66)))))</f>
        <v>0</v>
      </c>
      <c r="AY66" s="191" t="n">
        <f aca="false" t="array" ref="AY66:AY66">IF(AY$4&lt;$D66,0,IF(AY$4&gt;$F$21,0,IF(AY$4=$F$21,$F66-SUM($Z66:AX66),MIN($F66*INDEX($AA$24:$DB$24,AY$4-$D66+1),$F66-SUM($Z66:AX66)))))</f>
        <v>0</v>
      </c>
      <c r="AZ66" s="191" t="n">
        <f aca="false" t="array" ref="AZ66:AZ66">IF(AZ$4&lt;$D66,0,IF(AZ$4&gt;$F$21,0,IF(AZ$4=$F$21,$F66-SUM($Z66:AY66),MIN($F66*INDEX($AA$24:$DB$24,AZ$4-$D66+1),$F66-SUM($Z66:AY66)))))</f>
        <v>0</v>
      </c>
      <c r="BA66" s="191" t="n">
        <f aca="false" t="array" ref="BA66:BA66">IF(BA$4&lt;$D66,0,IF(BA$4&gt;$F$21,0,IF(BA$4=$F$21,$F66-SUM($Z66:AZ66),MIN($F66*INDEX($AA$24:$DB$24,BA$4-$D66+1),$F66-SUM($Z66:AZ66)))))</f>
        <v>0</v>
      </c>
      <c r="BB66" s="191" t="n">
        <f aca="false" t="array" ref="BB66:BB66">IF(BB$4&lt;$D66,0,IF(BB$4&gt;$F$21,0,IF(BB$4=$F$21,$F66-SUM($Z66:BA66),MIN($F66*INDEX($AA$24:$DB$24,BB$4-$D66+1),$F66-SUM($Z66:BA66)))))</f>
        <v>0</v>
      </c>
      <c r="BC66" s="191" t="n">
        <f aca="false" t="array" ref="BC66:BC66">IF(BC$4&lt;$D66,0,IF(BC$4&gt;$F$21,0,IF(BC$4=$F$21,$F66-SUM($Z66:BB66),MIN($F66*INDEX($AA$24:$DB$24,BC$4-$D66+1),$F66-SUM($Z66:BB66)))))</f>
        <v>0</v>
      </c>
      <c r="BD66" s="191" t="n">
        <f aca="false" t="array" ref="BD66:BD66">IF(BD$4&lt;$D66,0,IF(BD$4&gt;$F$21,0,IF(BD$4=$F$21,$F66-SUM($Z66:BC66),MIN($F66*INDEX($AA$24:$DB$24,BD$4-$D66+1),$F66-SUM($Z66:BC66)))))</f>
        <v>0</v>
      </c>
      <c r="BE66" s="191" t="n">
        <f aca="false" t="array" ref="BE66:BE66">IF(BE$4&lt;$D66,0,IF(BE$4&gt;$F$21,0,IF(BE$4=$F$21,$F66-SUM($Z66:BD66),MIN($F66*INDEX($AA$24:$DB$24,BE$4-$D66+1),$F66-SUM($Z66:BD66)))))</f>
        <v>0</v>
      </c>
      <c r="BF66" s="191" t="n">
        <f aca="false" t="array" ref="BF66:BF66">IF(BF$4&lt;$D66,0,IF(BF$4&gt;$F$21,0,IF(BF$4=$F$21,$F66-SUM($Z66:BE66),MIN($F66*INDEX($AA$24:$DB$24,BF$4-$D66+1),$F66-SUM($Z66:BE66)))))</f>
        <v>0</v>
      </c>
      <c r="BG66" s="191" t="n">
        <f aca="false" t="array" ref="BG66:BG66">IF(BG$4&lt;$D66,0,IF(BG$4&gt;$F$21,0,IF(BG$4=$F$21,$F66-SUM($Z66:BF66),MIN($F66*INDEX($AA$24:$DB$24,BG$4-$D66+1),$F66-SUM($Z66:BF66)))))</f>
        <v>0</v>
      </c>
      <c r="BH66" s="191" t="n">
        <f aca="false" t="array" ref="BH66:BH66">IF(BH$4&lt;$D66,0,IF(BH$4&gt;$F$21,0,IF(BH$4=$F$21,$F66-SUM($Z66:BG66),MIN($F66*INDEX($AA$24:$DB$24,BH$4-$D66+1),$F66-SUM($Z66:BG66)))))</f>
        <v>0</v>
      </c>
      <c r="BI66" s="191" t="n">
        <f aca="false" t="array" ref="BI66:BI66">IF(BI$4&lt;$D66,0,IF(BI$4&gt;$F$21,0,IF(BI$4=$F$21,$F66-SUM($Z66:BH66),MIN($F66*INDEX($AA$24:$DB$24,BI$4-$D66+1),$F66-SUM($Z66:BH66)))))</f>
        <v>0</v>
      </c>
      <c r="BJ66" s="191" t="n">
        <f aca="false" t="array" ref="BJ66:BJ66">IF(BJ$4&lt;$D66,0,IF(BJ$4&gt;$F$21,0,IF(BJ$4=$F$21,$F66-SUM($Z66:BI66),MIN($F66*INDEX($AA$24:$DB$24,BJ$4-$D66+1),$F66-SUM($Z66:BI66)))))</f>
        <v>0</v>
      </c>
      <c r="BK66" s="191" t="n">
        <f aca="false" t="array" ref="BK66:BK66">IF(BK$4&lt;$D66,0,IF(BK$4&gt;$F$21,0,IF(BK$4=$F$21,$F66-SUM($Z66:BJ66),MIN($F66*INDEX($AA$24:$DB$24,BK$4-$D66+1),$F66-SUM($Z66:BJ66)))))</f>
        <v>0</v>
      </c>
      <c r="BL66" s="191" t="n">
        <f aca="false" t="array" ref="BL66:BL66">IF(BL$4&lt;$D66,0,IF(BL$4&gt;$F$21,0,IF(BL$4=$F$21,$F66-SUM($Z66:BK66),MIN($F66*INDEX($AA$24:$DB$24,BL$4-$D66+1),$F66-SUM($Z66:BK66)))))</f>
        <v>0</v>
      </c>
      <c r="BM66" s="191" t="n">
        <f aca="false" t="array" ref="BM66:BM66">IF(BM$4&lt;$D66,0,IF(BM$4&gt;$F$21,0,IF(BM$4=$F$21,$F66-SUM($Z66:BL66),MIN($F66*INDEX($AA$24:$DB$24,BM$4-$D66+1),$F66-SUM($Z66:BL66)))))</f>
        <v>0</v>
      </c>
      <c r="BN66" s="191" t="n">
        <f aca="false" t="array" ref="BN66:BN66">IF(BN$4&lt;$D66,0,IF(BN$4&gt;$F$21,0,IF(BN$4=$F$21,$F66-SUM($Z66:BM66),MIN($F66*INDEX($AA$24:$DB$24,BN$4-$D66+1),$F66-SUM($Z66:BM66)))))</f>
        <v>0</v>
      </c>
      <c r="BO66" s="191" t="n">
        <f aca="false" t="array" ref="BO66:BO66">IF(BO$4&lt;$D66,0,IF(BO$4&gt;$F$21,0,IF(BO$4=$F$21,$F66-SUM($Z66:BN66),MIN($F66*INDEX($AA$24:$DB$24,BO$4-$D66+1),$F66-SUM($Z66:BN66)))))</f>
        <v>1.84</v>
      </c>
      <c r="BP66" s="191" t="n">
        <f aca="false" t="array" ref="BP66:BP66">IF(BP$4&lt;$D66,0,IF(BP$4&gt;$F$21,0,IF(BP$4=$F$21,$F66-SUM($Z66:BO66),MIN($F66*INDEX($AA$24:$DB$24,BP$4-$D66+1),$F66-SUM($Z66:BO66)))))</f>
        <v>3.496</v>
      </c>
      <c r="BQ66" s="191" t="n">
        <f aca="false" t="array" ref="BQ66:BQ66">IF(BQ$4&lt;$D66,0,IF(BQ$4&gt;$F$21,0,IF(BQ$4=$F$21,$F66-SUM($Z66:BP66),MIN($F66*INDEX($AA$24:$DB$24,BQ$4-$D66+1),$F66-SUM($Z66:BP66)))))</f>
        <v>3.1648</v>
      </c>
      <c r="BR66" s="191" t="n">
        <f aca="false" t="array" ref="BR66:BR66">IF(BR$4&lt;$D66,0,IF(BR$4&gt;$F$21,0,IF(BR$4=$F$21,$F66-SUM($Z66:BQ66),MIN($F66*INDEX($AA$24:$DB$24,BR$4-$D66+1),$F66-SUM($Z66:BQ66)))))</f>
        <v>2.8336</v>
      </c>
      <c r="BS66" s="191" t="n">
        <f aca="false" t="array" ref="BS66:BS66">IF(BS$4&lt;$D66,0,IF(BS$4&gt;$F$21,0,IF(BS$4=$F$21,$F66-SUM($Z66:BR66),MIN($F66*INDEX($AA$24:$DB$24,BS$4-$D66+1),$F66-SUM($Z66:BR66)))))</f>
        <v>2.5392</v>
      </c>
      <c r="BT66" s="191" t="n">
        <f aca="false" t="array" ref="BT66:BT66">IF(BT$4&lt;$D66,0,IF(BT$4&gt;$F$21,0,IF(BT$4=$F$21,$F66-SUM($Z66:BS66),MIN($F66*INDEX($AA$24:$DB$24,BT$4-$D66+1),$F66-SUM($Z66:BS66)))))</f>
        <v>2.2816</v>
      </c>
      <c r="BU66" s="191" t="n">
        <f aca="false" t="array" ref="BU66:BU66">IF(BU$4&lt;$D66,0,IF(BU$4&gt;$F$21,0,IF(BU$4=$F$21,$F66-SUM($Z66:BT66),MIN($F66*INDEX($AA$24:$DB$24,BU$4-$D66+1),$F66-SUM($Z66:BT66)))))</f>
        <v>2.1712</v>
      </c>
      <c r="BV66" s="191" t="n">
        <f aca="false" t="array" ref="BV66:BV66">IF(BV$4&lt;$D66,0,IF(BV$4&gt;$F$21,0,IF(BV$4=$F$21,$F66-SUM($Z66:BU66),MIN($F66*INDEX($AA$24:$DB$24,BV$4-$D66+1),$F66-SUM($Z66:BU66)))))</f>
        <v>2.1712</v>
      </c>
      <c r="BW66" s="191" t="n">
        <f aca="false" t="array" ref="BW66:BW66">IF(BW$4&lt;$D66,0,IF(BW$4&gt;$F$21,0,IF(BW$4=$F$21,$F66-SUM($Z66:BV66),MIN($F66*INDEX($AA$24:$DB$24,BW$4-$D66+1),$F66-SUM($Z66:BV66)))))</f>
        <v>2.1712</v>
      </c>
      <c r="BX66" s="191" t="n">
        <f aca="false" t="array" ref="BX66:BX66">IF(BX$4&lt;$D66,0,IF(BX$4&gt;$F$21,0,IF(BX$4=$F$21,$F66-SUM($Z66:BW66),MIN($F66*INDEX($AA$24:$DB$24,BX$4-$D66+1),$F66-SUM($Z66:BW66)))))</f>
        <v>2.1712</v>
      </c>
      <c r="BY66" s="191" t="n">
        <f aca="false" t="array" ref="BY66:BY66">IF(BY$4&lt;$D66,0,IF(BY$4&gt;$F$21,0,IF(BY$4=$F$21,$F66-SUM($Z66:BX66),MIN($F66*INDEX($AA$24:$DB$24,BY$4-$D66+1),$F66-SUM($Z66:BX66)))))</f>
        <v>2.1712</v>
      </c>
      <c r="BZ66" s="191" t="n">
        <f aca="false" t="array" ref="BZ66:BZ66">IF(BZ$4&lt;$D66,0,IF(BZ$4&gt;$F$21,0,IF(BZ$4=$F$21,$F66-SUM($Z66:BY66),MIN($F66*INDEX($AA$24:$DB$24,BZ$4-$D66+1),$F66-SUM($Z66:BY66)))))</f>
        <v>2.1712</v>
      </c>
      <c r="CA66" s="191" t="n">
        <f aca="false" t="array" ref="CA66:CA66">IF(CA$4&lt;$D66,0,IF(CA$4&gt;$F$21,0,IF(CA$4=$F$21,$F66-SUM($Z66:BZ66),MIN($F66*INDEX($AA$24:$DB$24,CA$4-$D66+1),$F66-SUM($Z66:BZ66)))))</f>
        <v>2.1712</v>
      </c>
      <c r="CB66" s="191" t="n">
        <f aca="false" t="array" ref="CB66:CB66">IF(CB$4&lt;$D66,0,IF(CB$4&gt;$F$21,0,IF(CB$4=$F$21,$F66-SUM($Z66:CA66),MIN($F66*INDEX($AA$24:$DB$24,CB$4-$D66+1),$F66-SUM($Z66:CA66)))))</f>
        <v>2.1712</v>
      </c>
      <c r="CC66" s="191" t="n">
        <f aca="false" t="array" ref="CC66:CC66">IF(CC$4&lt;$D66,0,IF(CC$4&gt;$F$21,0,IF(CC$4=$F$21,$F66-SUM($Z66:CB66),MIN($F66*INDEX($AA$24:$DB$24,CC$4-$D66+1),$F66-SUM($Z66:CB66)))))</f>
        <v>3.2752</v>
      </c>
      <c r="CD66" s="191" t="n">
        <f aca="false" t="array" ref="CD66:CD66">IF(CD$4&lt;$D66,0,IF(CD$4&gt;$F$21,0,IF(CD$4=$F$21,$F66-SUM($Z66:CC66),MIN($F66*INDEX($AA$24:$DB$24,CD$4-$D66+1),$F66-SUM($Z66:CC66)))))</f>
        <v>0</v>
      </c>
      <c r="CE66" s="191" t="n">
        <f aca="false" t="array" ref="CE66:CE66">IF(CE$4&lt;$D66,0,IF(CE$4&gt;$F$21,0,IF(CE$4=$F$21,$F66-SUM($Z66:CD66),MIN($F66*INDEX($AA$24:$DB$24,CE$4-$D66+1),$F66-SUM($Z66:CD66)))))</f>
        <v>0</v>
      </c>
      <c r="CF66" s="191" t="n">
        <f aca="false" t="array" ref="CF66:CF66">IF(CF$4&lt;$D66,0,IF(CF$4&gt;$F$21,0,IF(CF$4=$F$21,$F66-SUM($Z66:CE66),MIN($F66*INDEX($AA$24:$DB$24,CF$4-$D66+1),$F66-SUM($Z66:CE66)))))</f>
        <v>0</v>
      </c>
      <c r="CG66" s="191" t="n">
        <f aca="false" t="array" ref="CG66:CG66">IF(CG$4&lt;$D66,0,IF(CG$4&gt;$F$21,0,IF(CG$4=$F$21,$F66-SUM($Z66:CF66),MIN($F66*INDEX($AA$24:$DB$24,CG$4-$D66+1),$F66-SUM($Z66:CF66)))))</f>
        <v>0</v>
      </c>
      <c r="CH66" s="191" t="n">
        <f aca="false" t="array" ref="CH66:CH66">IF(CH$4&lt;$D66,0,IF(CH$4&gt;$F$21,0,IF(CH$4=$F$21,$F66-SUM($Z66:CG66),MIN($F66*INDEX($AA$24:$DB$24,CH$4-$D66+1),$F66-SUM($Z66:CG66)))))</f>
        <v>0</v>
      </c>
      <c r="CI66" s="191" t="n">
        <f aca="false" t="array" ref="CI66:CI66">IF(CI$4&lt;$D66,0,IF(CI$4&gt;$F$21,0,IF(CI$4=$F$21,$F66-SUM($Z66:CH66),MIN($F66*INDEX($AA$24:$DB$24,CI$4-$D66+1),$F66-SUM($Z66:CH66)))))</f>
        <v>0</v>
      </c>
      <c r="CJ66" s="191" t="n">
        <f aca="false" t="array" ref="CJ66:CJ66">IF(CJ$4&lt;$D66,0,IF(CJ$4&gt;$F$21,0,IF(CJ$4=$F$21,$F66-SUM($Z66:CI66),MIN($F66*INDEX($AA$24:$DB$24,CJ$4-$D66+1),$F66-SUM($Z66:CI66)))))</f>
        <v>0</v>
      </c>
      <c r="CK66" s="191" t="n">
        <f aca="false" t="array" ref="CK66:CK66">IF(CK$4&lt;$D66,0,IF(CK$4&gt;$F$21,0,IF(CK$4=$F$21,$F66-SUM($Z66:CJ66),MIN($F66*INDEX($AA$24:$DB$24,CK$4-$D66+1),$F66-SUM($Z66:CJ66)))))</f>
        <v>0</v>
      </c>
      <c r="CL66" s="191" t="n">
        <f aca="false" t="array" ref="CL66:CL66">IF(CL$4&lt;$D66,0,IF(CL$4&gt;$F$21,0,IF(CL$4=$F$21,$F66-SUM($Z66:CK66),MIN($F66*INDEX($AA$24:$DB$24,CL$4-$D66+1),$F66-SUM($Z66:CK66)))))</f>
        <v>0</v>
      </c>
      <c r="CM66" s="191" t="n">
        <f aca="false" t="array" ref="CM66:CM66">IF(CM$4&lt;$D66,0,IF(CM$4&gt;$F$21,0,IF(CM$4=$F$21,$F66-SUM($Z66:CL66),MIN($F66*INDEX($AA$24:$DB$24,CM$4-$D66+1),$F66-SUM($Z66:CL66)))))</f>
        <v>0</v>
      </c>
      <c r="CN66" s="191" t="n">
        <f aca="false" t="array" ref="CN66:CN66">IF(CN$4&lt;$D66,0,IF(CN$4&gt;$F$21,0,IF(CN$4=$F$21,$F66-SUM($Z66:CM66),MIN($F66*INDEX($AA$24:$DB$24,CN$4-$D66+1),$F66-SUM($Z66:CM66)))))</f>
        <v>0</v>
      </c>
      <c r="CO66" s="191" t="n">
        <f aca="false" t="array" ref="CO66:CO66">IF(CO$4&lt;$D66,0,IF(CO$4&gt;$F$21,0,IF(CO$4=$F$21,$F66-SUM($Z66:CN66),MIN($F66*INDEX($AA$24:$DB$24,CO$4-$D66+1),$F66-SUM($Z66:CN66)))))</f>
        <v>0</v>
      </c>
      <c r="CP66" s="191" t="n">
        <f aca="false" t="array" ref="CP66:CP66">IF(CP$4&lt;$D66,0,IF(CP$4&gt;$F$21,0,IF(CP$4=$F$21,$F66-SUM($Z66:CO66),MIN($F66*INDEX($AA$24:$DB$24,CP$4-$D66+1),$F66-SUM($Z66:CO66)))))</f>
        <v>0</v>
      </c>
      <c r="CQ66" s="191" t="n">
        <f aca="false" t="array" ref="CQ66:CQ66">IF(CQ$4&lt;$D66,0,IF(CQ$4&gt;$F$21,0,IF(CQ$4=$F$21,$F66-SUM($Z66:CP66),MIN($F66*INDEX($AA$24:$DB$24,CQ$4-$D66+1),$F66-SUM($Z66:CP66)))))</f>
        <v>0</v>
      </c>
      <c r="CR66" s="191" t="n">
        <f aca="false" t="array" ref="CR66:CR66">IF(CR$4&lt;$D66,0,IF(CR$4&gt;$F$21,0,IF(CR$4=$F$21,$F66-SUM($Z66:CQ66),MIN($F66*INDEX($AA$24:$DB$24,CR$4-$D66+1),$F66-SUM($Z66:CQ66)))))</f>
        <v>0</v>
      </c>
      <c r="CS66" s="191" t="n">
        <f aca="false" t="array" ref="CS66:CS66">IF(CS$4&lt;$D66,0,IF(CS$4&gt;$F$21,0,IF(CS$4=$F$21,$F66-SUM($Z66:CR66),MIN($F66*INDEX($AA$24:$DB$24,CS$4-$D66+1),$F66-SUM($Z66:CR66)))))</f>
        <v>0</v>
      </c>
      <c r="CT66" s="191" t="n">
        <f aca="false" t="array" ref="CT66:CT66">IF(CT$4&lt;$D66,0,IF(CT$4&gt;$F$21,0,IF(CT$4=$F$21,$F66-SUM($Z66:CS66),MIN($F66*INDEX($AA$24:$DB$24,CT$4-$D66+1),$F66-SUM($Z66:CS66)))))</f>
        <v>0</v>
      </c>
      <c r="CU66" s="191" t="n">
        <f aca="false" t="array" ref="CU66:CU66">IF(CU$4&lt;$D66,0,IF(CU$4&gt;$F$21,0,IF(CU$4=$F$21,$F66-SUM($Z66:CT66),MIN($F66*INDEX($AA$24:$DB$24,CU$4-$D66+1),$F66-SUM($Z66:CT66)))))</f>
        <v>0</v>
      </c>
      <c r="CV66" s="191" t="n">
        <f aca="false" t="array" ref="CV66:CV66">IF(CV$4&lt;$D66,0,IF(CV$4&gt;$F$21,0,IF(CV$4=$F$21,$F66-SUM($Z66:CU66),MIN($F66*INDEX($AA$24:$DB$24,CV$4-$D66+1),$F66-SUM($Z66:CU66)))))</f>
        <v>0</v>
      </c>
      <c r="CW66" s="191" t="n">
        <f aca="false" t="array" ref="CW66:CW66">IF(CW$4&lt;$D66,0,IF(CW$4&gt;$F$21,0,IF(CW$4=$F$21,$F66-SUM($Z66:CV66),MIN($F66*INDEX($AA$24:$DB$24,CW$4-$D66+1),$F66-SUM($Z66:CV66)))))</f>
        <v>0</v>
      </c>
      <c r="CX66" s="191" t="n">
        <f aca="false" t="array" ref="CX66:CX66">IF(CX$4&lt;$D66,0,IF(CX$4&gt;$F$21,0,IF(CX$4=$F$21,$F66-SUM($Z66:CW66),MIN($F66*INDEX($AA$24:$DB$24,CX$4-$D66+1),$F66-SUM($Z66:CW66)))))</f>
        <v>0</v>
      </c>
      <c r="CY66" s="191" t="n">
        <f aca="false" t="array" ref="CY66:CY66">IF(CY$4&lt;$D66,0,IF(CY$4&gt;$F$21,0,IF(CY$4=$F$21,$F66-SUM($Z66:CX66),MIN($F66*INDEX($AA$24:$DB$24,CY$4-$D66+1),$F66-SUM($Z66:CX66)))))</f>
        <v>0</v>
      </c>
      <c r="CZ66" s="191" t="n">
        <f aca="false" t="array" ref="CZ66:CZ66">IF(CZ$4&lt;$D66,0,IF(CZ$4&gt;$F$21,0,IF(CZ$4=$F$21,$F66-SUM($Z66:CY66),MIN($F66*INDEX($AA$24:$DB$24,CZ$4-$D66+1),$F66-SUM($Z66:CY66)))))</f>
        <v>0</v>
      </c>
      <c r="DA66" s="191" t="n">
        <f aca="false" t="array" ref="DA66:DA66">IF(DA$4&lt;$D66,0,IF(DA$4&gt;$F$21,0,IF(DA$4=$F$21,$F66-SUM($Z66:CZ66),MIN($F66*INDEX($AA$24:$DB$24,DA$4-$D66+1),$F66-SUM($Z66:CZ66)))))</f>
        <v>0</v>
      </c>
      <c r="DB66" s="191" t="n">
        <f aca="false" t="array" ref="DB66:DB66">IF(DB$4&lt;$D66,0,IF(DB$4&gt;$F$21,0,IF(DB$4=$F$21,$F66-SUM($Z66:DA66),MIN($F66*INDEX($AA$24:$DB$24,DB$4-$D66+1),$F66-SUM($Z66:DA66)))))</f>
        <v>0</v>
      </c>
    </row>
    <row r="67" customFormat="false" ht="14.25" hidden="false" customHeight="false" outlineLevel="3" collapsed="false">
      <c r="D67" s="3" t="n">
        <v>42</v>
      </c>
      <c r="E67" s="3" t="str">
        <v>Total Capex Year 42</v>
      </c>
      <c r="F67" s="187" t="n">
        <v>22.5</v>
      </c>
      <c r="G67" s="187" t="n">
        <f aca="false">SUM(AA67:DB67)-F67</f>
        <v>0</v>
      </c>
      <c r="AA67" s="191" t="n">
        <f aca="false" t="array" ref="AA67:AA67">IF(AA$4&lt;$D67,0,IF(AA$4&gt;$F$21,0,IF(AA$4=$F$21,$F67-SUM($Z67:Z67),MIN($F67*INDEX($AA$24:$DB$24,AA$4-$D67+1),$F67-SUM($Z67:Z67)))))</f>
        <v>0</v>
      </c>
      <c r="AB67" s="191" t="n">
        <f aca="false" t="array" ref="AB67:AB67">IF(AB$4&lt;$D67,0,IF(AB$4&gt;$F$21,0,IF(AB$4=$F$21,$F67-SUM($Z67:AA67),MIN($F67*INDEX($AA$24:$DB$24,AB$4-$D67+1),$F67-SUM($Z67:AA67)))))</f>
        <v>0</v>
      </c>
      <c r="AC67" s="191" t="n">
        <f aca="false" t="array" ref="AC67:AC67">IF(AC$4&lt;$D67,0,IF(AC$4&gt;$F$21,0,IF(AC$4=$F$21,$F67-SUM($Z67:AB67),MIN($F67*INDEX($AA$24:$DB$24,AC$4-$D67+1),$F67-SUM($Z67:AB67)))))</f>
        <v>0</v>
      </c>
      <c r="AD67" s="191" t="n">
        <f aca="false" t="array" ref="AD67:AD67">IF(AD$4&lt;$D67,0,IF(AD$4&gt;$F$21,0,IF(AD$4=$F$21,$F67-SUM($Z67:AC67),MIN($F67*INDEX($AA$24:$DB$24,AD$4-$D67+1),$F67-SUM($Z67:AC67)))))</f>
        <v>0</v>
      </c>
      <c r="AE67" s="191" t="n">
        <f aca="false" t="array" ref="AE67:AE67">IF(AE$4&lt;$D67,0,IF(AE$4&gt;$F$21,0,IF(AE$4=$F$21,$F67-SUM($Z67:AD67),MIN($F67*INDEX($AA$24:$DB$24,AE$4-$D67+1),$F67-SUM($Z67:AD67)))))</f>
        <v>0</v>
      </c>
      <c r="AF67" s="191" t="n">
        <f aca="false" t="array" ref="AF67:AF67">IF(AF$4&lt;$D67,0,IF(AF$4&gt;$F$21,0,IF(AF$4=$F$21,$F67-SUM($Z67:AE67),MIN($F67*INDEX($AA$24:$DB$24,AF$4-$D67+1),$F67-SUM($Z67:AE67)))))</f>
        <v>0</v>
      </c>
      <c r="AG67" s="191" t="n">
        <f aca="false" t="array" ref="AG67:AG67">IF(AG$4&lt;$D67,0,IF(AG$4&gt;$F$21,0,IF(AG$4=$F$21,$F67-SUM($Z67:AF67),MIN($F67*INDEX($AA$24:$DB$24,AG$4-$D67+1),$F67-SUM($Z67:AF67)))))</f>
        <v>0</v>
      </c>
      <c r="AH67" s="191" t="n">
        <f aca="false" t="array" ref="AH67:AH67">IF(AH$4&lt;$D67,0,IF(AH$4&gt;$F$21,0,IF(AH$4=$F$21,$F67-SUM($Z67:AG67),MIN($F67*INDEX($AA$24:$DB$24,AH$4-$D67+1),$F67-SUM($Z67:AG67)))))</f>
        <v>0</v>
      </c>
      <c r="AI67" s="191" t="n">
        <f aca="false" t="array" ref="AI67:AI67">IF(AI$4&lt;$D67,0,IF(AI$4&gt;$F$21,0,IF(AI$4=$F$21,$F67-SUM($Z67:AH67),MIN($F67*INDEX($AA$24:$DB$24,AI$4-$D67+1),$F67-SUM($Z67:AH67)))))</f>
        <v>0</v>
      </c>
      <c r="AJ67" s="191" t="n">
        <f aca="false" t="array" ref="AJ67:AJ67">IF(AJ$4&lt;$D67,0,IF(AJ$4&gt;$F$21,0,IF(AJ$4=$F$21,$F67-SUM($Z67:AI67),MIN($F67*INDEX($AA$24:$DB$24,AJ$4-$D67+1),$F67-SUM($Z67:AI67)))))</f>
        <v>0</v>
      </c>
      <c r="AK67" s="191" t="n">
        <f aca="false" t="array" ref="AK67:AK67">IF(AK$4&lt;$D67,0,IF(AK$4&gt;$F$21,0,IF(AK$4=$F$21,$F67-SUM($Z67:AJ67),MIN($F67*INDEX($AA$24:$DB$24,AK$4-$D67+1),$F67-SUM($Z67:AJ67)))))</f>
        <v>0</v>
      </c>
      <c r="AL67" s="191" t="n">
        <f aca="false" t="array" ref="AL67:AL67">IF(AL$4&lt;$D67,0,IF(AL$4&gt;$F$21,0,IF(AL$4=$F$21,$F67-SUM($Z67:AK67),MIN($F67*INDEX($AA$24:$DB$24,AL$4-$D67+1),$F67-SUM($Z67:AK67)))))</f>
        <v>0</v>
      </c>
      <c r="AM67" s="191" t="n">
        <f aca="false" t="array" ref="AM67:AM67">IF(AM$4&lt;$D67,0,IF(AM$4&gt;$F$21,0,IF(AM$4=$F$21,$F67-SUM($Z67:AL67),MIN($F67*INDEX($AA$24:$DB$24,AM$4-$D67+1),$F67-SUM($Z67:AL67)))))</f>
        <v>0</v>
      </c>
      <c r="AN67" s="191" t="n">
        <f aca="false" t="array" ref="AN67:AN67">IF(AN$4&lt;$D67,0,IF(AN$4&gt;$F$21,0,IF(AN$4=$F$21,$F67-SUM($Z67:AM67),MIN($F67*INDEX($AA$24:$DB$24,AN$4-$D67+1),$F67-SUM($Z67:AM67)))))</f>
        <v>0</v>
      </c>
      <c r="AO67" s="191" t="n">
        <f aca="false" t="array" ref="AO67:AO67">IF(AO$4&lt;$D67,0,IF(AO$4&gt;$F$21,0,IF(AO$4=$F$21,$F67-SUM($Z67:AN67),MIN($F67*INDEX($AA$24:$DB$24,AO$4-$D67+1),$F67-SUM($Z67:AN67)))))</f>
        <v>0</v>
      </c>
      <c r="AP67" s="191" t="n">
        <f aca="false" t="array" ref="AP67:AP67">IF(AP$4&lt;$D67,0,IF(AP$4&gt;$F$21,0,IF(AP$4=$F$21,$F67-SUM($Z67:AO67),MIN($F67*INDEX($AA$24:$DB$24,AP$4-$D67+1),$F67-SUM($Z67:AO67)))))</f>
        <v>0</v>
      </c>
      <c r="AQ67" s="191" t="n">
        <f aca="false" t="array" ref="AQ67:AQ67">IF(AQ$4&lt;$D67,0,IF(AQ$4&gt;$F$21,0,IF(AQ$4=$F$21,$F67-SUM($Z67:AP67),MIN($F67*INDEX($AA$24:$DB$24,AQ$4-$D67+1),$F67-SUM($Z67:AP67)))))</f>
        <v>0</v>
      </c>
      <c r="AR67" s="191" t="n">
        <f aca="false" t="array" ref="AR67:AR67">IF(AR$4&lt;$D67,0,IF(AR$4&gt;$F$21,0,IF(AR$4=$F$21,$F67-SUM($Z67:AQ67),MIN($F67*INDEX($AA$24:$DB$24,AR$4-$D67+1),$F67-SUM($Z67:AQ67)))))</f>
        <v>0</v>
      </c>
      <c r="AS67" s="191" t="n">
        <f aca="false" t="array" ref="AS67:AS67">IF(AS$4&lt;$D67,0,IF(AS$4&gt;$F$21,0,IF(AS$4=$F$21,$F67-SUM($Z67:AR67),MIN($F67*INDEX($AA$24:$DB$24,AS$4-$D67+1),$F67-SUM($Z67:AR67)))))</f>
        <v>0</v>
      </c>
      <c r="AT67" s="191" t="n">
        <f aca="false" t="array" ref="AT67:AT67">IF(AT$4&lt;$D67,0,IF(AT$4&gt;$F$21,0,IF(AT$4=$F$21,$F67-SUM($Z67:AS67),MIN($F67*INDEX($AA$24:$DB$24,AT$4-$D67+1),$F67-SUM($Z67:AS67)))))</f>
        <v>0</v>
      </c>
      <c r="AU67" s="191" t="n">
        <f aca="false" t="array" ref="AU67:AU67">IF(AU$4&lt;$D67,0,IF(AU$4&gt;$F$21,0,IF(AU$4=$F$21,$F67-SUM($Z67:AT67),MIN($F67*INDEX($AA$24:$DB$24,AU$4-$D67+1),$F67-SUM($Z67:AT67)))))</f>
        <v>0</v>
      </c>
      <c r="AV67" s="191" t="n">
        <f aca="false" t="array" ref="AV67:AV67">IF(AV$4&lt;$D67,0,IF(AV$4&gt;$F$21,0,IF(AV$4=$F$21,$F67-SUM($Z67:AU67),MIN($F67*INDEX($AA$24:$DB$24,AV$4-$D67+1),$F67-SUM($Z67:AU67)))))</f>
        <v>0</v>
      </c>
      <c r="AW67" s="191" t="n">
        <f aca="false" t="array" ref="AW67:AW67">IF(AW$4&lt;$D67,0,IF(AW$4&gt;$F$21,0,IF(AW$4=$F$21,$F67-SUM($Z67:AV67),MIN($F67*INDEX($AA$24:$DB$24,AW$4-$D67+1),$F67-SUM($Z67:AV67)))))</f>
        <v>0</v>
      </c>
      <c r="AX67" s="191" t="n">
        <f aca="false" t="array" ref="AX67:AX67">IF(AX$4&lt;$D67,0,IF(AX$4&gt;$F$21,0,IF(AX$4=$F$21,$F67-SUM($Z67:AW67),MIN($F67*INDEX($AA$24:$DB$24,AX$4-$D67+1),$F67-SUM($Z67:AW67)))))</f>
        <v>0</v>
      </c>
      <c r="AY67" s="191" t="n">
        <f aca="false" t="array" ref="AY67:AY67">IF(AY$4&lt;$D67,0,IF(AY$4&gt;$F$21,0,IF(AY$4=$F$21,$F67-SUM($Z67:AX67),MIN($F67*INDEX($AA$24:$DB$24,AY$4-$D67+1),$F67-SUM($Z67:AX67)))))</f>
        <v>0</v>
      </c>
      <c r="AZ67" s="191" t="n">
        <f aca="false" t="array" ref="AZ67:AZ67">IF(AZ$4&lt;$D67,0,IF(AZ$4&gt;$F$21,0,IF(AZ$4=$F$21,$F67-SUM($Z67:AY67),MIN($F67*INDEX($AA$24:$DB$24,AZ$4-$D67+1),$F67-SUM($Z67:AY67)))))</f>
        <v>0</v>
      </c>
      <c r="BA67" s="191" t="n">
        <f aca="false" t="array" ref="BA67:BA67">IF(BA$4&lt;$D67,0,IF(BA$4&gt;$F$21,0,IF(BA$4=$F$21,$F67-SUM($Z67:AZ67),MIN($F67*INDEX($AA$24:$DB$24,BA$4-$D67+1),$F67-SUM($Z67:AZ67)))))</f>
        <v>0</v>
      </c>
      <c r="BB67" s="191" t="n">
        <f aca="false" t="array" ref="BB67:BB67">IF(BB$4&lt;$D67,0,IF(BB$4&gt;$F$21,0,IF(BB$4=$F$21,$F67-SUM($Z67:BA67),MIN($F67*INDEX($AA$24:$DB$24,BB$4-$D67+1),$F67-SUM($Z67:BA67)))))</f>
        <v>0</v>
      </c>
      <c r="BC67" s="191" t="n">
        <f aca="false" t="array" ref="BC67:BC67">IF(BC$4&lt;$D67,0,IF(BC$4&gt;$F$21,0,IF(BC$4=$F$21,$F67-SUM($Z67:BB67),MIN($F67*INDEX($AA$24:$DB$24,BC$4-$D67+1),$F67-SUM($Z67:BB67)))))</f>
        <v>0</v>
      </c>
      <c r="BD67" s="191" t="n">
        <f aca="false" t="array" ref="BD67:BD67">IF(BD$4&lt;$D67,0,IF(BD$4&gt;$F$21,0,IF(BD$4=$F$21,$F67-SUM($Z67:BC67),MIN($F67*INDEX($AA$24:$DB$24,BD$4-$D67+1),$F67-SUM($Z67:BC67)))))</f>
        <v>0</v>
      </c>
      <c r="BE67" s="191" t="n">
        <f aca="false" t="array" ref="BE67:BE67">IF(BE$4&lt;$D67,0,IF(BE$4&gt;$F$21,0,IF(BE$4=$F$21,$F67-SUM($Z67:BD67),MIN($F67*INDEX($AA$24:$DB$24,BE$4-$D67+1),$F67-SUM($Z67:BD67)))))</f>
        <v>0</v>
      </c>
      <c r="BF67" s="191" t="n">
        <f aca="false" t="array" ref="BF67:BF67">IF(BF$4&lt;$D67,0,IF(BF$4&gt;$F$21,0,IF(BF$4=$F$21,$F67-SUM($Z67:BE67),MIN($F67*INDEX($AA$24:$DB$24,BF$4-$D67+1),$F67-SUM($Z67:BE67)))))</f>
        <v>0</v>
      </c>
      <c r="BG67" s="191" t="n">
        <f aca="false" t="array" ref="BG67:BG67">IF(BG$4&lt;$D67,0,IF(BG$4&gt;$F$21,0,IF(BG$4=$F$21,$F67-SUM($Z67:BF67),MIN($F67*INDEX($AA$24:$DB$24,BG$4-$D67+1),$F67-SUM($Z67:BF67)))))</f>
        <v>0</v>
      </c>
      <c r="BH67" s="191" t="n">
        <f aca="false" t="array" ref="BH67:BH67">IF(BH$4&lt;$D67,0,IF(BH$4&gt;$F$21,0,IF(BH$4=$F$21,$F67-SUM($Z67:BG67),MIN($F67*INDEX($AA$24:$DB$24,BH$4-$D67+1),$F67-SUM($Z67:BG67)))))</f>
        <v>0</v>
      </c>
      <c r="BI67" s="191" t="n">
        <f aca="false" t="array" ref="BI67:BI67">IF(BI$4&lt;$D67,0,IF(BI$4&gt;$F$21,0,IF(BI$4=$F$21,$F67-SUM($Z67:BH67),MIN($F67*INDEX($AA$24:$DB$24,BI$4-$D67+1),$F67-SUM($Z67:BH67)))))</f>
        <v>0</v>
      </c>
      <c r="BJ67" s="191" t="n">
        <f aca="false" t="array" ref="BJ67:BJ67">IF(BJ$4&lt;$D67,0,IF(BJ$4&gt;$F$21,0,IF(BJ$4=$F$21,$F67-SUM($Z67:BI67),MIN($F67*INDEX($AA$24:$DB$24,BJ$4-$D67+1),$F67-SUM($Z67:BI67)))))</f>
        <v>0</v>
      </c>
      <c r="BK67" s="191" t="n">
        <f aca="false" t="array" ref="BK67:BK67">IF(BK$4&lt;$D67,0,IF(BK$4&gt;$F$21,0,IF(BK$4=$F$21,$F67-SUM($Z67:BJ67),MIN($F67*INDEX($AA$24:$DB$24,BK$4-$D67+1),$F67-SUM($Z67:BJ67)))))</f>
        <v>0</v>
      </c>
      <c r="BL67" s="191" t="n">
        <f aca="false" t="array" ref="BL67:BL67">IF(BL$4&lt;$D67,0,IF(BL$4&gt;$F$21,0,IF(BL$4=$F$21,$F67-SUM($Z67:BK67),MIN($F67*INDEX($AA$24:$DB$24,BL$4-$D67+1),$F67-SUM($Z67:BK67)))))</f>
        <v>0</v>
      </c>
      <c r="BM67" s="191" t="n">
        <f aca="false" t="array" ref="BM67:BM67">IF(BM$4&lt;$D67,0,IF(BM$4&gt;$F$21,0,IF(BM$4=$F$21,$F67-SUM($Z67:BL67),MIN($F67*INDEX($AA$24:$DB$24,BM$4-$D67+1),$F67-SUM($Z67:BL67)))))</f>
        <v>0</v>
      </c>
      <c r="BN67" s="191" t="n">
        <f aca="false" t="array" ref="BN67:BN67">IF(BN$4&lt;$D67,0,IF(BN$4&gt;$F$21,0,IF(BN$4=$F$21,$F67-SUM($Z67:BM67),MIN($F67*INDEX($AA$24:$DB$24,BN$4-$D67+1),$F67-SUM($Z67:BM67)))))</f>
        <v>0</v>
      </c>
      <c r="BO67" s="191" t="n">
        <f aca="false" t="array" ref="BO67:BO67">IF(BO$4&lt;$D67,0,IF(BO$4&gt;$F$21,0,IF(BO$4=$F$21,$F67-SUM($Z67:BN67),MIN($F67*INDEX($AA$24:$DB$24,BO$4-$D67+1),$F67-SUM($Z67:BN67)))))</f>
        <v>0</v>
      </c>
      <c r="BP67" s="191" t="n">
        <f aca="false" t="array" ref="BP67:BP67">IF(BP$4&lt;$D67,0,IF(BP$4&gt;$F$21,0,IF(BP$4=$F$21,$F67-SUM($Z67:BO67),MIN($F67*INDEX($AA$24:$DB$24,BP$4-$D67+1),$F67-SUM($Z67:BO67)))))</f>
        <v>1.125</v>
      </c>
      <c r="BQ67" s="191" t="n">
        <f aca="false" t="array" ref="BQ67:BQ67">IF(BQ$4&lt;$D67,0,IF(BQ$4&gt;$F$21,0,IF(BQ$4=$F$21,$F67-SUM($Z67:BP67),MIN($F67*INDEX($AA$24:$DB$24,BQ$4-$D67+1),$F67-SUM($Z67:BP67)))))</f>
        <v>2.1375</v>
      </c>
      <c r="BR67" s="191" t="n">
        <f aca="false" t="array" ref="BR67:BR67">IF(BR$4&lt;$D67,0,IF(BR$4&gt;$F$21,0,IF(BR$4=$F$21,$F67-SUM($Z67:BQ67),MIN($F67*INDEX($AA$24:$DB$24,BR$4-$D67+1),$F67-SUM($Z67:BQ67)))))</f>
        <v>1.935</v>
      </c>
      <c r="BS67" s="191" t="n">
        <f aca="false" t="array" ref="BS67:BS67">IF(BS$4&lt;$D67,0,IF(BS$4&gt;$F$21,0,IF(BS$4=$F$21,$F67-SUM($Z67:BR67),MIN($F67*INDEX($AA$24:$DB$24,BS$4-$D67+1),$F67-SUM($Z67:BR67)))))</f>
        <v>1.7325</v>
      </c>
      <c r="BT67" s="191" t="n">
        <f aca="false" t="array" ref="BT67:BT67">IF(BT$4&lt;$D67,0,IF(BT$4&gt;$F$21,0,IF(BT$4=$F$21,$F67-SUM($Z67:BS67),MIN($F67*INDEX($AA$24:$DB$24,BT$4-$D67+1),$F67-SUM($Z67:BS67)))))</f>
        <v>1.5525</v>
      </c>
      <c r="BU67" s="191" t="n">
        <f aca="false" t="array" ref="BU67:BU67">IF(BU$4&lt;$D67,0,IF(BU$4&gt;$F$21,0,IF(BU$4=$F$21,$F67-SUM($Z67:BT67),MIN($F67*INDEX($AA$24:$DB$24,BU$4-$D67+1),$F67-SUM($Z67:BT67)))))</f>
        <v>1.395</v>
      </c>
      <c r="BV67" s="191" t="n">
        <f aca="false" t="array" ref="BV67:BV67">IF(BV$4&lt;$D67,0,IF(BV$4&gt;$F$21,0,IF(BV$4=$F$21,$F67-SUM($Z67:BU67),MIN($F67*INDEX($AA$24:$DB$24,BV$4-$D67+1),$F67-SUM($Z67:BU67)))))</f>
        <v>1.3275</v>
      </c>
      <c r="BW67" s="191" t="n">
        <f aca="false" t="array" ref="BW67:BW67">IF(BW$4&lt;$D67,0,IF(BW$4&gt;$F$21,0,IF(BW$4=$F$21,$F67-SUM($Z67:BV67),MIN($F67*INDEX($AA$24:$DB$24,BW$4-$D67+1),$F67-SUM($Z67:BV67)))))</f>
        <v>1.3275</v>
      </c>
      <c r="BX67" s="191" t="n">
        <f aca="false" t="array" ref="BX67:BX67">IF(BX$4&lt;$D67,0,IF(BX$4&gt;$F$21,0,IF(BX$4=$F$21,$F67-SUM($Z67:BW67),MIN($F67*INDEX($AA$24:$DB$24,BX$4-$D67+1),$F67-SUM($Z67:BW67)))))</f>
        <v>1.3275</v>
      </c>
      <c r="BY67" s="191" t="n">
        <f aca="false" t="array" ref="BY67:BY67">IF(BY$4&lt;$D67,0,IF(BY$4&gt;$F$21,0,IF(BY$4=$F$21,$F67-SUM($Z67:BX67),MIN($F67*INDEX($AA$24:$DB$24,BY$4-$D67+1),$F67-SUM($Z67:BX67)))))</f>
        <v>1.3275</v>
      </c>
      <c r="BZ67" s="191" t="n">
        <f aca="false" t="array" ref="BZ67:BZ67">IF(BZ$4&lt;$D67,0,IF(BZ$4&gt;$F$21,0,IF(BZ$4=$F$21,$F67-SUM($Z67:BY67),MIN($F67*INDEX($AA$24:$DB$24,BZ$4-$D67+1),$F67-SUM($Z67:BY67)))))</f>
        <v>1.3275</v>
      </c>
      <c r="CA67" s="191" t="n">
        <f aca="false" t="array" ref="CA67:CA67">IF(CA$4&lt;$D67,0,IF(CA$4&gt;$F$21,0,IF(CA$4=$F$21,$F67-SUM($Z67:BZ67),MIN($F67*INDEX($AA$24:$DB$24,CA$4-$D67+1),$F67-SUM($Z67:BZ67)))))</f>
        <v>1.3275</v>
      </c>
      <c r="CB67" s="191" t="n">
        <f aca="false" t="array" ref="CB67:CB67">IF(CB$4&lt;$D67,0,IF(CB$4&gt;$F$21,0,IF(CB$4=$F$21,$F67-SUM($Z67:CA67),MIN($F67*INDEX($AA$24:$DB$24,CB$4-$D67+1),$F67-SUM($Z67:CA67)))))</f>
        <v>1.3275</v>
      </c>
      <c r="CC67" s="191" t="n">
        <f aca="false" t="array" ref="CC67:CC67">IF(CC$4&lt;$D67,0,IF(CC$4&gt;$F$21,0,IF(CC$4=$F$21,$F67-SUM($Z67:CB67),MIN($F67*INDEX($AA$24:$DB$24,CC$4-$D67+1),$F67-SUM($Z67:CB67)))))</f>
        <v>3.33</v>
      </c>
      <c r="CD67" s="191" t="n">
        <f aca="false" t="array" ref="CD67:CD67">IF(CD$4&lt;$D67,0,IF(CD$4&gt;$F$21,0,IF(CD$4=$F$21,$F67-SUM($Z67:CC67),MIN($F67*INDEX($AA$24:$DB$24,CD$4-$D67+1),$F67-SUM($Z67:CC67)))))</f>
        <v>0</v>
      </c>
      <c r="CE67" s="191" t="n">
        <f aca="false" t="array" ref="CE67:CE67">IF(CE$4&lt;$D67,0,IF(CE$4&gt;$F$21,0,IF(CE$4=$F$21,$F67-SUM($Z67:CD67),MIN($F67*INDEX($AA$24:$DB$24,CE$4-$D67+1),$F67-SUM($Z67:CD67)))))</f>
        <v>0</v>
      </c>
      <c r="CF67" s="191" t="n">
        <f aca="false" t="array" ref="CF67:CF67">IF(CF$4&lt;$D67,0,IF(CF$4&gt;$F$21,0,IF(CF$4=$F$21,$F67-SUM($Z67:CE67),MIN($F67*INDEX($AA$24:$DB$24,CF$4-$D67+1),$F67-SUM($Z67:CE67)))))</f>
        <v>0</v>
      </c>
      <c r="CG67" s="191" t="n">
        <f aca="false" t="array" ref="CG67:CG67">IF(CG$4&lt;$D67,0,IF(CG$4&gt;$F$21,0,IF(CG$4=$F$21,$F67-SUM($Z67:CF67),MIN($F67*INDEX($AA$24:$DB$24,CG$4-$D67+1),$F67-SUM($Z67:CF67)))))</f>
        <v>0</v>
      </c>
      <c r="CH67" s="191" t="n">
        <f aca="false" t="array" ref="CH67:CH67">IF(CH$4&lt;$D67,0,IF(CH$4&gt;$F$21,0,IF(CH$4=$F$21,$F67-SUM($Z67:CG67),MIN($F67*INDEX($AA$24:$DB$24,CH$4-$D67+1),$F67-SUM($Z67:CG67)))))</f>
        <v>0</v>
      </c>
      <c r="CI67" s="191" t="n">
        <f aca="false" t="array" ref="CI67:CI67">IF(CI$4&lt;$D67,0,IF(CI$4&gt;$F$21,0,IF(CI$4=$F$21,$F67-SUM($Z67:CH67),MIN($F67*INDEX($AA$24:$DB$24,CI$4-$D67+1),$F67-SUM($Z67:CH67)))))</f>
        <v>0</v>
      </c>
      <c r="CJ67" s="191" t="n">
        <f aca="false" t="array" ref="CJ67:CJ67">IF(CJ$4&lt;$D67,0,IF(CJ$4&gt;$F$21,0,IF(CJ$4=$F$21,$F67-SUM($Z67:CI67),MIN($F67*INDEX($AA$24:$DB$24,CJ$4-$D67+1),$F67-SUM($Z67:CI67)))))</f>
        <v>0</v>
      </c>
      <c r="CK67" s="191" t="n">
        <f aca="false" t="array" ref="CK67:CK67">IF(CK$4&lt;$D67,0,IF(CK$4&gt;$F$21,0,IF(CK$4=$F$21,$F67-SUM($Z67:CJ67),MIN($F67*INDEX($AA$24:$DB$24,CK$4-$D67+1),$F67-SUM($Z67:CJ67)))))</f>
        <v>0</v>
      </c>
      <c r="CL67" s="191" t="n">
        <f aca="false" t="array" ref="CL67:CL67">IF(CL$4&lt;$D67,0,IF(CL$4&gt;$F$21,0,IF(CL$4=$F$21,$F67-SUM($Z67:CK67),MIN($F67*INDEX($AA$24:$DB$24,CL$4-$D67+1),$F67-SUM($Z67:CK67)))))</f>
        <v>0</v>
      </c>
      <c r="CM67" s="191" t="n">
        <f aca="false" t="array" ref="CM67:CM67">IF(CM$4&lt;$D67,0,IF(CM$4&gt;$F$21,0,IF(CM$4=$F$21,$F67-SUM($Z67:CL67),MIN($F67*INDEX($AA$24:$DB$24,CM$4-$D67+1),$F67-SUM($Z67:CL67)))))</f>
        <v>0</v>
      </c>
      <c r="CN67" s="191" t="n">
        <f aca="false" t="array" ref="CN67:CN67">IF(CN$4&lt;$D67,0,IF(CN$4&gt;$F$21,0,IF(CN$4=$F$21,$F67-SUM($Z67:CM67),MIN($F67*INDEX($AA$24:$DB$24,CN$4-$D67+1),$F67-SUM($Z67:CM67)))))</f>
        <v>0</v>
      </c>
      <c r="CO67" s="191" t="n">
        <f aca="false" t="array" ref="CO67:CO67">IF(CO$4&lt;$D67,0,IF(CO$4&gt;$F$21,0,IF(CO$4=$F$21,$F67-SUM($Z67:CN67),MIN($F67*INDEX($AA$24:$DB$24,CO$4-$D67+1),$F67-SUM($Z67:CN67)))))</f>
        <v>0</v>
      </c>
      <c r="CP67" s="191" t="n">
        <f aca="false" t="array" ref="CP67:CP67">IF(CP$4&lt;$D67,0,IF(CP$4&gt;$F$21,0,IF(CP$4=$F$21,$F67-SUM($Z67:CO67),MIN($F67*INDEX($AA$24:$DB$24,CP$4-$D67+1),$F67-SUM($Z67:CO67)))))</f>
        <v>0</v>
      </c>
      <c r="CQ67" s="191" t="n">
        <f aca="false" t="array" ref="CQ67:CQ67">IF(CQ$4&lt;$D67,0,IF(CQ$4&gt;$F$21,0,IF(CQ$4=$F$21,$F67-SUM($Z67:CP67),MIN($F67*INDEX($AA$24:$DB$24,CQ$4-$D67+1),$F67-SUM($Z67:CP67)))))</f>
        <v>0</v>
      </c>
      <c r="CR67" s="191" t="n">
        <f aca="false" t="array" ref="CR67:CR67">IF(CR$4&lt;$D67,0,IF(CR$4&gt;$F$21,0,IF(CR$4=$F$21,$F67-SUM($Z67:CQ67),MIN($F67*INDEX($AA$24:$DB$24,CR$4-$D67+1),$F67-SUM($Z67:CQ67)))))</f>
        <v>0</v>
      </c>
      <c r="CS67" s="191" t="n">
        <f aca="false" t="array" ref="CS67:CS67">IF(CS$4&lt;$D67,0,IF(CS$4&gt;$F$21,0,IF(CS$4=$F$21,$F67-SUM($Z67:CR67),MIN($F67*INDEX($AA$24:$DB$24,CS$4-$D67+1),$F67-SUM($Z67:CR67)))))</f>
        <v>0</v>
      </c>
      <c r="CT67" s="191" t="n">
        <f aca="false" t="array" ref="CT67:CT67">IF(CT$4&lt;$D67,0,IF(CT$4&gt;$F$21,0,IF(CT$4=$F$21,$F67-SUM($Z67:CS67),MIN($F67*INDEX($AA$24:$DB$24,CT$4-$D67+1),$F67-SUM($Z67:CS67)))))</f>
        <v>0</v>
      </c>
      <c r="CU67" s="191" t="n">
        <f aca="false" t="array" ref="CU67:CU67">IF(CU$4&lt;$D67,0,IF(CU$4&gt;$F$21,0,IF(CU$4=$F$21,$F67-SUM($Z67:CT67),MIN($F67*INDEX($AA$24:$DB$24,CU$4-$D67+1),$F67-SUM($Z67:CT67)))))</f>
        <v>0</v>
      </c>
      <c r="CV67" s="191" t="n">
        <f aca="false" t="array" ref="CV67:CV67">IF(CV$4&lt;$D67,0,IF(CV$4&gt;$F$21,0,IF(CV$4=$F$21,$F67-SUM($Z67:CU67),MIN($F67*INDEX($AA$24:$DB$24,CV$4-$D67+1),$F67-SUM($Z67:CU67)))))</f>
        <v>0</v>
      </c>
      <c r="CW67" s="191" t="n">
        <f aca="false" t="array" ref="CW67:CW67">IF(CW$4&lt;$D67,0,IF(CW$4&gt;$F$21,0,IF(CW$4=$F$21,$F67-SUM($Z67:CV67),MIN($F67*INDEX($AA$24:$DB$24,CW$4-$D67+1),$F67-SUM($Z67:CV67)))))</f>
        <v>0</v>
      </c>
      <c r="CX67" s="191" t="n">
        <f aca="false" t="array" ref="CX67:CX67">IF(CX$4&lt;$D67,0,IF(CX$4&gt;$F$21,0,IF(CX$4=$F$21,$F67-SUM($Z67:CW67),MIN($F67*INDEX($AA$24:$DB$24,CX$4-$D67+1),$F67-SUM($Z67:CW67)))))</f>
        <v>0</v>
      </c>
      <c r="CY67" s="191" t="n">
        <f aca="false" t="array" ref="CY67:CY67">IF(CY$4&lt;$D67,0,IF(CY$4&gt;$F$21,0,IF(CY$4=$F$21,$F67-SUM($Z67:CX67),MIN($F67*INDEX($AA$24:$DB$24,CY$4-$D67+1),$F67-SUM($Z67:CX67)))))</f>
        <v>0</v>
      </c>
      <c r="CZ67" s="191" t="n">
        <f aca="false" t="array" ref="CZ67:CZ67">IF(CZ$4&lt;$D67,0,IF(CZ$4&gt;$F$21,0,IF(CZ$4=$F$21,$F67-SUM($Z67:CY67),MIN($F67*INDEX($AA$24:$DB$24,CZ$4-$D67+1),$F67-SUM($Z67:CY67)))))</f>
        <v>0</v>
      </c>
      <c r="DA67" s="191" t="n">
        <f aca="false" t="array" ref="DA67:DA67">IF(DA$4&lt;$D67,0,IF(DA$4&gt;$F$21,0,IF(DA$4=$F$21,$F67-SUM($Z67:CZ67),MIN($F67*INDEX($AA$24:$DB$24,DA$4-$D67+1),$F67-SUM($Z67:CZ67)))))</f>
        <v>0</v>
      </c>
      <c r="DB67" s="191" t="n">
        <f aca="false" t="array" ref="DB67:DB67">IF(DB$4&lt;$D67,0,IF(DB$4&gt;$F$21,0,IF(DB$4=$F$21,$F67-SUM($Z67:DA67),MIN($F67*INDEX($AA$24:$DB$24,DB$4-$D67+1),$F67-SUM($Z67:DA67)))))</f>
        <v>0</v>
      </c>
    </row>
    <row r="68" customFormat="false" ht="14.25" hidden="false" customHeight="false" outlineLevel="3" collapsed="false">
      <c r="D68" s="3" t="n">
        <v>43</v>
      </c>
      <c r="E68" s="3" t="str">
        <v>Total Capex Year 43</v>
      </c>
      <c r="F68" s="187" t="n">
        <v>22.4</v>
      </c>
      <c r="G68" s="187" t="n">
        <f aca="false">SUM(AA68:DB68)-F68</f>
        <v>0</v>
      </c>
      <c r="AA68" s="191" t="n">
        <f aca="false" t="array" ref="AA68:AA68">IF(AA$4&lt;$D68,0,IF(AA$4&gt;$F$21,0,IF(AA$4=$F$21,$F68-SUM($Z68:Z68),MIN($F68*INDEX($AA$24:$DB$24,AA$4-$D68+1),$F68-SUM($Z68:Z68)))))</f>
        <v>0</v>
      </c>
      <c r="AB68" s="191" t="n">
        <f aca="false" t="array" ref="AB68:AB68">IF(AB$4&lt;$D68,0,IF(AB$4&gt;$F$21,0,IF(AB$4=$F$21,$F68-SUM($Z68:AA68),MIN($F68*INDEX($AA$24:$DB$24,AB$4-$D68+1),$F68-SUM($Z68:AA68)))))</f>
        <v>0</v>
      </c>
      <c r="AC68" s="191" t="n">
        <f aca="false" t="array" ref="AC68:AC68">IF(AC$4&lt;$D68,0,IF(AC$4&gt;$F$21,0,IF(AC$4=$F$21,$F68-SUM($Z68:AB68),MIN($F68*INDEX($AA$24:$DB$24,AC$4-$D68+1),$F68-SUM($Z68:AB68)))))</f>
        <v>0</v>
      </c>
      <c r="AD68" s="191" t="n">
        <f aca="false" t="array" ref="AD68:AD68">IF(AD$4&lt;$D68,0,IF(AD$4&gt;$F$21,0,IF(AD$4=$F$21,$F68-SUM($Z68:AC68),MIN($F68*INDEX($AA$24:$DB$24,AD$4-$D68+1),$F68-SUM($Z68:AC68)))))</f>
        <v>0</v>
      </c>
      <c r="AE68" s="191" t="n">
        <f aca="false" t="array" ref="AE68:AE68">IF(AE$4&lt;$D68,0,IF(AE$4&gt;$F$21,0,IF(AE$4=$F$21,$F68-SUM($Z68:AD68),MIN($F68*INDEX($AA$24:$DB$24,AE$4-$D68+1),$F68-SUM($Z68:AD68)))))</f>
        <v>0</v>
      </c>
      <c r="AF68" s="191" t="n">
        <f aca="false" t="array" ref="AF68:AF68">IF(AF$4&lt;$D68,0,IF(AF$4&gt;$F$21,0,IF(AF$4=$F$21,$F68-SUM($Z68:AE68),MIN($F68*INDEX($AA$24:$DB$24,AF$4-$D68+1),$F68-SUM($Z68:AE68)))))</f>
        <v>0</v>
      </c>
      <c r="AG68" s="191" t="n">
        <f aca="false" t="array" ref="AG68:AG68">IF(AG$4&lt;$D68,0,IF(AG$4&gt;$F$21,0,IF(AG$4=$F$21,$F68-SUM($Z68:AF68),MIN($F68*INDEX($AA$24:$DB$24,AG$4-$D68+1),$F68-SUM($Z68:AF68)))))</f>
        <v>0</v>
      </c>
      <c r="AH68" s="191" t="n">
        <f aca="false" t="array" ref="AH68:AH68">IF(AH$4&lt;$D68,0,IF(AH$4&gt;$F$21,0,IF(AH$4=$F$21,$F68-SUM($Z68:AG68),MIN($F68*INDEX($AA$24:$DB$24,AH$4-$D68+1),$F68-SUM($Z68:AG68)))))</f>
        <v>0</v>
      </c>
      <c r="AI68" s="191" t="n">
        <f aca="false" t="array" ref="AI68:AI68">IF(AI$4&lt;$D68,0,IF(AI$4&gt;$F$21,0,IF(AI$4=$F$21,$F68-SUM($Z68:AH68),MIN($F68*INDEX($AA$24:$DB$24,AI$4-$D68+1),$F68-SUM($Z68:AH68)))))</f>
        <v>0</v>
      </c>
      <c r="AJ68" s="191" t="n">
        <f aca="false" t="array" ref="AJ68:AJ68">IF(AJ$4&lt;$D68,0,IF(AJ$4&gt;$F$21,0,IF(AJ$4=$F$21,$F68-SUM($Z68:AI68),MIN($F68*INDEX($AA$24:$DB$24,AJ$4-$D68+1),$F68-SUM($Z68:AI68)))))</f>
        <v>0</v>
      </c>
      <c r="AK68" s="191" t="n">
        <f aca="false" t="array" ref="AK68:AK68">IF(AK$4&lt;$D68,0,IF(AK$4&gt;$F$21,0,IF(AK$4=$F$21,$F68-SUM($Z68:AJ68),MIN($F68*INDEX($AA$24:$DB$24,AK$4-$D68+1),$F68-SUM($Z68:AJ68)))))</f>
        <v>0</v>
      </c>
      <c r="AL68" s="191" t="n">
        <f aca="false" t="array" ref="AL68:AL68">IF(AL$4&lt;$D68,0,IF(AL$4&gt;$F$21,0,IF(AL$4=$F$21,$F68-SUM($Z68:AK68),MIN($F68*INDEX($AA$24:$DB$24,AL$4-$D68+1),$F68-SUM($Z68:AK68)))))</f>
        <v>0</v>
      </c>
      <c r="AM68" s="191" t="n">
        <f aca="false" t="array" ref="AM68:AM68">IF(AM$4&lt;$D68,0,IF(AM$4&gt;$F$21,0,IF(AM$4=$F$21,$F68-SUM($Z68:AL68),MIN($F68*INDEX($AA$24:$DB$24,AM$4-$D68+1),$F68-SUM($Z68:AL68)))))</f>
        <v>0</v>
      </c>
      <c r="AN68" s="191" t="n">
        <f aca="false" t="array" ref="AN68:AN68">IF(AN$4&lt;$D68,0,IF(AN$4&gt;$F$21,0,IF(AN$4=$F$21,$F68-SUM($Z68:AM68),MIN($F68*INDEX($AA$24:$DB$24,AN$4-$D68+1),$F68-SUM($Z68:AM68)))))</f>
        <v>0</v>
      </c>
      <c r="AO68" s="191" t="n">
        <f aca="false" t="array" ref="AO68:AO68">IF(AO$4&lt;$D68,0,IF(AO$4&gt;$F$21,0,IF(AO$4=$F$21,$F68-SUM($Z68:AN68),MIN($F68*INDEX($AA$24:$DB$24,AO$4-$D68+1),$F68-SUM($Z68:AN68)))))</f>
        <v>0</v>
      </c>
      <c r="AP68" s="191" t="n">
        <f aca="false" t="array" ref="AP68:AP68">IF(AP$4&lt;$D68,0,IF(AP$4&gt;$F$21,0,IF(AP$4=$F$21,$F68-SUM($Z68:AO68),MIN($F68*INDEX($AA$24:$DB$24,AP$4-$D68+1),$F68-SUM($Z68:AO68)))))</f>
        <v>0</v>
      </c>
      <c r="AQ68" s="191" t="n">
        <f aca="false" t="array" ref="AQ68:AQ68">IF(AQ$4&lt;$D68,0,IF(AQ$4&gt;$F$21,0,IF(AQ$4=$F$21,$F68-SUM($Z68:AP68),MIN($F68*INDEX($AA$24:$DB$24,AQ$4-$D68+1),$F68-SUM($Z68:AP68)))))</f>
        <v>0</v>
      </c>
      <c r="AR68" s="191" t="n">
        <f aca="false" t="array" ref="AR68:AR68">IF(AR$4&lt;$D68,0,IF(AR$4&gt;$F$21,0,IF(AR$4=$F$21,$F68-SUM($Z68:AQ68),MIN($F68*INDEX($AA$24:$DB$24,AR$4-$D68+1),$F68-SUM($Z68:AQ68)))))</f>
        <v>0</v>
      </c>
      <c r="AS68" s="191" t="n">
        <f aca="false" t="array" ref="AS68:AS68">IF(AS$4&lt;$D68,0,IF(AS$4&gt;$F$21,0,IF(AS$4=$F$21,$F68-SUM($Z68:AR68),MIN($F68*INDEX($AA$24:$DB$24,AS$4-$D68+1),$F68-SUM($Z68:AR68)))))</f>
        <v>0</v>
      </c>
      <c r="AT68" s="191" t="n">
        <f aca="false" t="array" ref="AT68:AT68">IF(AT$4&lt;$D68,0,IF(AT$4&gt;$F$21,0,IF(AT$4=$F$21,$F68-SUM($Z68:AS68),MIN($F68*INDEX($AA$24:$DB$24,AT$4-$D68+1),$F68-SUM($Z68:AS68)))))</f>
        <v>0</v>
      </c>
      <c r="AU68" s="191" t="n">
        <f aca="false" t="array" ref="AU68:AU68">IF(AU$4&lt;$D68,0,IF(AU$4&gt;$F$21,0,IF(AU$4=$F$21,$F68-SUM($Z68:AT68),MIN($F68*INDEX($AA$24:$DB$24,AU$4-$D68+1),$F68-SUM($Z68:AT68)))))</f>
        <v>0</v>
      </c>
      <c r="AV68" s="191" t="n">
        <f aca="false" t="array" ref="AV68:AV68">IF(AV$4&lt;$D68,0,IF(AV$4&gt;$F$21,0,IF(AV$4=$F$21,$F68-SUM($Z68:AU68),MIN($F68*INDEX($AA$24:$DB$24,AV$4-$D68+1),$F68-SUM($Z68:AU68)))))</f>
        <v>0</v>
      </c>
      <c r="AW68" s="191" t="n">
        <f aca="false" t="array" ref="AW68:AW68">IF(AW$4&lt;$D68,0,IF(AW$4&gt;$F$21,0,IF(AW$4=$F$21,$F68-SUM($Z68:AV68),MIN($F68*INDEX($AA$24:$DB$24,AW$4-$D68+1),$F68-SUM($Z68:AV68)))))</f>
        <v>0</v>
      </c>
      <c r="AX68" s="191" t="n">
        <f aca="false" t="array" ref="AX68:AX68">IF(AX$4&lt;$D68,0,IF(AX$4&gt;$F$21,0,IF(AX$4=$F$21,$F68-SUM($Z68:AW68),MIN($F68*INDEX($AA$24:$DB$24,AX$4-$D68+1),$F68-SUM($Z68:AW68)))))</f>
        <v>0</v>
      </c>
      <c r="AY68" s="191" t="n">
        <f aca="false" t="array" ref="AY68:AY68">IF(AY$4&lt;$D68,0,IF(AY$4&gt;$F$21,0,IF(AY$4=$F$21,$F68-SUM($Z68:AX68),MIN($F68*INDEX($AA$24:$DB$24,AY$4-$D68+1),$F68-SUM($Z68:AX68)))))</f>
        <v>0</v>
      </c>
      <c r="AZ68" s="191" t="n">
        <f aca="false" t="array" ref="AZ68:AZ68">IF(AZ$4&lt;$D68,0,IF(AZ$4&gt;$F$21,0,IF(AZ$4=$F$21,$F68-SUM($Z68:AY68),MIN($F68*INDEX($AA$24:$DB$24,AZ$4-$D68+1),$F68-SUM($Z68:AY68)))))</f>
        <v>0</v>
      </c>
      <c r="BA68" s="191" t="n">
        <f aca="false" t="array" ref="BA68:BA68">IF(BA$4&lt;$D68,0,IF(BA$4&gt;$F$21,0,IF(BA$4=$F$21,$F68-SUM($Z68:AZ68),MIN($F68*INDEX($AA$24:$DB$24,BA$4-$D68+1),$F68-SUM($Z68:AZ68)))))</f>
        <v>0</v>
      </c>
      <c r="BB68" s="191" t="n">
        <f aca="false" t="array" ref="BB68:BB68">IF(BB$4&lt;$D68,0,IF(BB$4&gt;$F$21,0,IF(BB$4=$F$21,$F68-SUM($Z68:BA68),MIN($F68*INDEX($AA$24:$DB$24,BB$4-$D68+1),$F68-SUM($Z68:BA68)))))</f>
        <v>0</v>
      </c>
      <c r="BC68" s="191" t="n">
        <f aca="false" t="array" ref="BC68:BC68">IF(BC$4&lt;$D68,0,IF(BC$4&gt;$F$21,0,IF(BC$4=$F$21,$F68-SUM($Z68:BB68),MIN($F68*INDEX($AA$24:$DB$24,BC$4-$D68+1),$F68-SUM($Z68:BB68)))))</f>
        <v>0</v>
      </c>
      <c r="BD68" s="191" t="n">
        <f aca="false" t="array" ref="BD68:BD68">IF(BD$4&lt;$D68,0,IF(BD$4&gt;$F$21,0,IF(BD$4=$F$21,$F68-SUM($Z68:BC68),MIN($F68*INDEX($AA$24:$DB$24,BD$4-$D68+1),$F68-SUM($Z68:BC68)))))</f>
        <v>0</v>
      </c>
      <c r="BE68" s="191" t="n">
        <f aca="false" t="array" ref="BE68:BE68">IF(BE$4&lt;$D68,0,IF(BE$4&gt;$F$21,0,IF(BE$4=$F$21,$F68-SUM($Z68:BD68),MIN($F68*INDEX($AA$24:$DB$24,BE$4-$D68+1),$F68-SUM($Z68:BD68)))))</f>
        <v>0</v>
      </c>
      <c r="BF68" s="191" t="n">
        <f aca="false" t="array" ref="BF68:BF68">IF(BF$4&lt;$D68,0,IF(BF$4&gt;$F$21,0,IF(BF$4=$F$21,$F68-SUM($Z68:BE68),MIN($F68*INDEX($AA$24:$DB$24,BF$4-$D68+1),$F68-SUM($Z68:BE68)))))</f>
        <v>0</v>
      </c>
      <c r="BG68" s="191" t="n">
        <f aca="false" t="array" ref="BG68:BG68">IF(BG$4&lt;$D68,0,IF(BG$4&gt;$F$21,0,IF(BG$4=$F$21,$F68-SUM($Z68:BF68),MIN($F68*INDEX($AA$24:$DB$24,BG$4-$D68+1),$F68-SUM($Z68:BF68)))))</f>
        <v>0</v>
      </c>
      <c r="BH68" s="191" t="n">
        <f aca="false" t="array" ref="BH68:BH68">IF(BH$4&lt;$D68,0,IF(BH$4&gt;$F$21,0,IF(BH$4=$F$21,$F68-SUM($Z68:BG68),MIN($F68*INDEX($AA$24:$DB$24,BH$4-$D68+1),$F68-SUM($Z68:BG68)))))</f>
        <v>0</v>
      </c>
      <c r="BI68" s="191" t="n">
        <f aca="false" t="array" ref="BI68:BI68">IF(BI$4&lt;$D68,0,IF(BI$4&gt;$F$21,0,IF(BI$4=$F$21,$F68-SUM($Z68:BH68),MIN($F68*INDEX($AA$24:$DB$24,BI$4-$D68+1),$F68-SUM($Z68:BH68)))))</f>
        <v>0</v>
      </c>
      <c r="BJ68" s="191" t="n">
        <f aca="false" t="array" ref="BJ68:BJ68">IF(BJ$4&lt;$D68,0,IF(BJ$4&gt;$F$21,0,IF(BJ$4=$F$21,$F68-SUM($Z68:BI68),MIN($F68*INDEX($AA$24:$DB$24,BJ$4-$D68+1),$F68-SUM($Z68:BI68)))))</f>
        <v>0</v>
      </c>
      <c r="BK68" s="191" t="n">
        <f aca="false" t="array" ref="BK68:BK68">IF(BK$4&lt;$D68,0,IF(BK$4&gt;$F$21,0,IF(BK$4=$F$21,$F68-SUM($Z68:BJ68),MIN($F68*INDEX($AA$24:$DB$24,BK$4-$D68+1),$F68-SUM($Z68:BJ68)))))</f>
        <v>0</v>
      </c>
      <c r="BL68" s="191" t="n">
        <f aca="false" t="array" ref="BL68:BL68">IF(BL$4&lt;$D68,0,IF(BL$4&gt;$F$21,0,IF(BL$4=$F$21,$F68-SUM($Z68:BK68),MIN($F68*INDEX($AA$24:$DB$24,BL$4-$D68+1),$F68-SUM($Z68:BK68)))))</f>
        <v>0</v>
      </c>
      <c r="BM68" s="191" t="n">
        <f aca="false" t="array" ref="BM68:BM68">IF(BM$4&lt;$D68,0,IF(BM$4&gt;$F$21,0,IF(BM$4=$F$21,$F68-SUM($Z68:BL68),MIN($F68*INDEX($AA$24:$DB$24,BM$4-$D68+1),$F68-SUM($Z68:BL68)))))</f>
        <v>0</v>
      </c>
      <c r="BN68" s="191" t="n">
        <f aca="false" t="array" ref="BN68:BN68">IF(BN$4&lt;$D68,0,IF(BN$4&gt;$F$21,0,IF(BN$4=$F$21,$F68-SUM($Z68:BM68),MIN($F68*INDEX($AA$24:$DB$24,BN$4-$D68+1),$F68-SUM($Z68:BM68)))))</f>
        <v>0</v>
      </c>
      <c r="BO68" s="191" t="n">
        <f aca="false" t="array" ref="BO68:BO68">IF(BO$4&lt;$D68,0,IF(BO$4&gt;$F$21,0,IF(BO$4=$F$21,$F68-SUM($Z68:BN68),MIN($F68*INDEX($AA$24:$DB$24,BO$4-$D68+1),$F68-SUM($Z68:BN68)))))</f>
        <v>0</v>
      </c>
      <c r="BP68" s="191" t="n">
        <f aca="false" t="array" ref="BP68:BP68">IF(BP$4&lt;$D68,0,IF(BP$4&gt;$F$21,0,IF(BP$4=$F$21,$F68-SUM($Z68:BO68),MIN($F68*INDEX($AA$24:$DB$24,BP$4-$D68+1),$F68-SUM($Z68:BO68)))))</f>
        <v>0</v>
      </c>
      <c r="BQ68" s="191" t="n">
        <f aca="false" t="array" ref="BQ68:BQ68">IF(BQ$4&lt;$D68,0,IF(BQ$4&gt;$F$21,0,IF(BQ$4=$F$21,$F68-SUM($Z68:BP68),MIN($F68*INDEX($AA$24:$DB$24,BQ$4-$D68+1),$F68-SUM($Z68:BP68)))))</f>
        <v>1.12</v>
      </c>
      <c r="BR68" s="191" t="n">
        <f aca="false" t="array" ref="BR68:BR68">IF(BR$4&lt;$D68,0,IF(BR$4&gt;$F$21,0,IF(BR$4=$F$21,$F68-SUM($Z68:BQ68),MIN($F68*INDEX($AA$24:$DB$24,BR$4-$D68+1),$F68-SUM($Z68:BQ68)))))</f>
        <v>2.128</v>
      </c>
      <c r="BS68" s="191" t="n">
        <f aca="false" t="array" ref="BS68:BS68">IF(BS$4&lt;$D68,0,IF(BS$4&gt;$F$21,0,IF(BS$4=$F$21,$F68-SUM($Z68:BR68),MIN($F68*INDEX($AA$24:$DB$24,BS$4-$D68+1),$F68-SUM($Z68:BR68)))))</f>
        <v>1.9264</v>
      </c>
      <c r="BT68" s="191" t="n">
        <f aca="false" t="array" ref="BT68:BT68">IF(BT$4&lt;$D68,0,IF(BT$4&gt;$F$21,0,IF(BT$4=$F$21,$F68-SUM($Z68:BS68),MIN($F68*INDEX($AA$24:$DB$24,BT$4-$D68+1),$F68-SUM($Z68:BS68)))))</f>
        <v>1.7248</v>
      </c>
      <c r="BU68" s="191" t="n">
        <f aca="false" t="array" ref="BU68:BU68">IF(BU$4&lt;$D68,0,IF(BU$4&gt;$F$21,0,IF(BU$4=$F$21,$F68-SUM($Z68:BT68),MIN($F68*INDEX($AA$24:$DB$24,BU$4-$D68+1),$F68-SUM($Z68:BT68)))))</f>
        <v>1.5456</v>
      </c>
      <c r="BV68" s="191" t="n">
        <f aca="false" t="array" ref="BV68:BV68">IF(BV$4&lt;$D68,0,IF(BV$4&gt;$F$21,0,IF(BV$4=$F$21,$F68-SUM($Z68:BU68),MIN($F68*INDEX($AA$24:$DB$24,BV$4-$D68+1),$F68-SUM($Z68:BU68)))))</f>
        <v>1.3888</v>
      </c>
      <c r="BW68" s="191" t="n">
        <f aca="false" t="array" ref="BW68:BW68">IF(BW$4&lt;$D68,0,IF(BW$4&gt;$F$21,0,IF(BW$4=$F$21,$F68-SUM($Z68:BV68),MIN($F68*INDEX($AA$24:$DB$24,BW$4-$D68+1),$F68-SUM($Z68:BV68)))))</f>
        <v>1.3216</v>
      </c>
      <c r="BX68" s="191" t="n">
        <f aca="false" t="array" ref="BX68:BX68">IF(BX$4&lt;$D68,0,IF(BX$4&gt;$F$21,0,IF(BX$4=$F$21,$F68-SUM($Z68:BW68),MIN($F68*INDEX($AA$24:$DB$24,BX$4-$D68+1),$F68-SUM($Z68:BW68)))))</f>
        <v>1.3216</v>
      </c>
      <c r="BY68" s="191" t="n">
        <f aca="false" t="array" ref="BY68:BY68">IF(BY$4&lt;$D68,0,IF(BY$4&gt;$F$21,0,IF(BY$4=$F$21,$F68-SUM($Z68:BX68),MIN($F68*INDEX($AA$24:$DB$24,BY$4-$D68+1),$F68-SUM($Z68:BX68)))))</f>
        <v>1.3216</v>
      </c>
      <c r="BZ68" s="191" t="n">
        <f aca="false" t="array" ref="BZ68:BZ68">IF(BZ$4&lt;$D68,0,IF(BZ$4&gt;$F$21,0,IF(BZ$4=$F$21,$F68-SUM($Z68:BY68),MIN($F68*INDEX($AA$24:$DB$24,BZ$4-$D68+1),$F68-SUM($Z68:BY68)))))</f>
        <v>1.3216</v>
      </c>
      <c r="CA68" s="191" t="n">
        <f aca="false" t="array" ref="CA68:CA68">IF(CA$4&lt;$D68,0,IF(CA$4&gt;$F$21,0,IF(CA$4=$F$21,$F68-SUM($Z68:BZ68),MIN($F68*INDEX($AA$24:$DB$24,CA$4-$D68+1),$F68-SUM($Z68:BZ68)))))</f>
        <v>1.3216</v>
      </c>
      <c r="CB68" s="191" t="n">
        <f aca="false" t="array" ref="CB68:CB68">IF(CB$4&lt;$D68,0,IF(CB$4&gt;$F$21,0,IF(CB$4=$F$21,$F68-SUM($Z68:CA68),MIN($F68*INDEX($AA$24:$DB$24,CB$4-$D68+1),$F68-SUM($Z68:CA68)))))</f>
        <v>1.3216</v>
      </c>
      <c r="CC68" s="191" t="n">
        <f aca="false" t="array" ref="CC68:CC68">IF(CC$4&lt;$D68,0,IF(CC$4&gt;$F$21,0,IF(CC$4=$F$21,$F68-SUM($Z68:CB68),MIN($F68*INDEX($AA$24:$DB$24,CC$4-$D68+1),$F68-SUM($Z68:CB68)))))</f>
        <v>4.6368</v>
      </c>
      <c r="CD68" s="191" t="n">
        <f aca="false" t="array" ref="CD68:CD68">IF(CD$4&lt;$D68,0,IF(CD$4&gt;$F$21,0,IF(CD$4=$F$21,$F68-SUM($Z68:CC68),MIN($F68*INDEX($AA$24:$DB$24,CD$4-$D68+1),$F68-SUM($Z68:CC68)))))</f>
        <v>0</v>
      </c>
      <c r="CE68" s="191" t="n">
        <f aca="false" t="array" ref="CE68:CE68">IF(CE$4&lt;$D68,0,IF(CE$4&gt;$F$21,0,IF(CE$4=$F$21,$F68-SUM($Z68:CD68),MIN($F68*INDEX($AA$24:$DB$24,CE$4-$D68+1),$F68-SUM($Z68:CD68)))))</f>
        <v>0</v>
      </c>
      <c r="CF68" s="191" t="n">
        <f aca="false" t="array" ref="CF68:CF68">IF(CF$4&lt;$D68,0,IF(CF$4&gt;$F$21,0,IF(CF$4=$F$21,$F68-SUM($Z68:CE68),MIN($F68*INDEX($AA$24:$DB$24,CF$4-$D68+1),$F68-SUM($Z68:CE68)))))</f>
        <v>0</v>
      </c>
      <c r="CG68" s="191" t="n">
        <f aca="false" t="array" ref="CG68:CG68">IF(CG$4&lt;$D68,0,IF(CG$4&gt;$F$21,0,IF(CG$4=$F$21,$F68-SUM($Z68:CF68),MIN($F68*INDEX($AA$24:$DB$24,CG$4-$D68+1),$F68-SUM($Z68:CF68)))))</f>
        <v>0</v>
      </c>
      <c r="CH68" s="191" t="n">
        <f aca="false" t="array" ref="CH68:CH68">IF(CH$4&lt;$D68,0,IF(CH$4&gt;$F$21,0,IF(CH$4=$F$21,$F68-SUM($Z68:CG68),MIN($F68*INDEX($AA$24:$DB$24,CH$4-$D68+1),$F68-SUM($Z68:CG68)))))</f>
        <v>0</v>
      </c>
      <c r="CI68" s="191" t="n">
        <f aca="false" t="array" ref="CI68:CI68">IF(CI$4&lt;$D68,0,IF(CI$4&gt;$F$21,0,IF(CI$4=$F$21,$F68-SUM($Z68:CH68),MIN($F68*INDEX($AA$24:$DB$24,CI$4-$D68+1),$F68-SUM($Z68:CH68)))))</f>
        <v>0</v>
      </c>
      <c r="CJ68" s="191" t="n">
        <f aca="false" t="array" ref="CJ68:CJ68">IF(CJ$4&lt;$D68,0,IF(CJ$4&gt;$F$21,0,IF(CJ$4=$F$21,$F68-SUM($Z68:CI68),MIN($F68*INDEX($AA$24:$DB$24,CJ$4-$D68+1),$F68-SUM($Z68:CI68)))))</f>
        <v>0</v>
      </c>
      <c r="CK68" s="191" t="n">
        <f aca="false" t="array" ref="CK68:CK68">IF(CK$4&lt;$D68,0,IF(CK$4&gt;$F$21,0,IF(CK$4=$F$21,$F68-SUM($Z68:CJ68),MIN($F68*INDEX($AA$24:$DB$24,CK$4-$D68+1),$F68-SUM($Z68:CJ68)))))</f>
        <v>0</v>
      </c>
      <c r="CL68" s="191" t="n">
        <f aca="false" t="array" ref="CL68:CL68">IF(CL$4&lt;$D68,0,IF(CL$4&gt;$F$21,0,IF(CL$4=$F$21,$F68-SUM($Z68:CK68),MIN($F68*INDEX($AA$24:$DB$24,CL$4-$D68+1),$F68-SUM($Z68:CK68)))))</f>
        <v>0</v>
      </c>
      <c r="CM68" s="191" t="n">
        <f aca="false" t="array" ref="CM68:CM68">IF(CM$4&lt;$D68,0,IF(CM$4&gt;$F$21,0,IF(CM$4=$F$21,$F68-SUM($Z68:CL68),MIN($F68*INDEX($AA$24:$DB$24,CM$4-$D68+1),$F68-SUM($Z68:CL68)))))</f>
        <v>0</v>
      </c>
      <c r="CN68" s="191" t="n">
        <f aca="false" t="array" ref="CN68:CN68">IF(CN$4&lt;$D68,0,IF(CN$4&gt;$F$21,0,IF(CN$4=$F$21,$F68-SUM($Z68:CM68),MIN($F68*INDEX($AA$24:$DB$24,CN$4-$D68+1),$F68-SUM($Z68:CM68)))))</f>
        <v>0</v>
      </c>
      <c r="CO68" s="191" t="n">
        <f aca="false" t="array" ref="CO68:CO68">IF(CO$4&lt;$D68,0,IF(CO$4&gt;$F$21,0,IF(CO$4=$F$21,$F68-SUM($Z68:CN68),MIN($F68*INDEX($AA$24:$DB$24,CO$4-$D68+1),$F68-SUM($Z68:CN68)))))</f>
        <v>0</v>
      </c>
      <c r="CP68" s="191" t="n">
        <f aca="false" t="array" ref="CP68:CP68">IF(CP$4&lt;$D68,0,IF(CP$4&gt;$F$21,0,IF(CP$4=$F$21,$F68-SUM($Z68:CO68),MIN($F68*INDEX($AA$24:$DB$24,CP$4-$D68+1),$F68-SUM($Z68:CO68)))))</f>
        <v>0</v>
      </c>
      <c r="CQ68" s="191" t="n">
        <f aca="false" t="array" ref="CQ68:CQ68">IF(CQ$4&lt;$D68,0,IF(CQ$4&gt;$F$21,0,IF(CQ$4=$F$21,$F68-SUM($Z68:CP68),MIN($F68*INDEX($AA$24:$DB$24,CQ$4-$D68+1),$F68-SUM($Z68:CP68)))))</f>
        <v>0</v>
      </c>
      <c r="CR68" s="191" t="n">
        <f aca="false" t="array" ref="CR68:CR68">IF(CR$4&lt;$D68,0,IF(CR$4&gt;$F$21,0,IF(CR$4=$F$21,$F68-SUM($Z68:CQ68),MIN($F68*INDEX($AA$24:$DB$24,CR$4-$D68+1),$F68-SUM($Z68:CQ68)))))</f>
        <v>0</v>
      </c>
      <c r="CS68" s="191" t="n">
        <f aca="false" t="array" ref="CS68:CS68">IF(CS$4&lt;$D68,0,IF(CS$4&gt;$F$21,0,IF(CS$4=$F$21,$F68-SUM($Z68:CR68),MIN($F68*INDEX($AA$24:$DB$24,CS$4-$D68+1),$F68-SUM($Z68:CR68)))))</f>
        <v>0</v>
      </c>
      <c r="CT68" s="191" t="n">
        <f aca="false" t="array" ref="CT68:CT68">IF(CT$4&lt;$D68,0,IF(CT$4&gt;$F$21,0,IF(CT$4=$F$21,$F68-SUM($Z68:CS68),MIN($F68*INDEX($AA$24:$DB$24,CT$4-$D68+1),$F68-SUM($Z68:CS68)))))</f>
        <v>0</v>
      </c>
      <c r="CU68" s="191" t="n">
        <f aca="false" t="array" ref="CU68:CU68">IF(CU$4&lt;$D68,0,IF(CU$4&gt;$F$21,0,IF(CU$4=$F$21,$F68-SUM($Z68:CT68),MIN($F68*INDEX($AA$24:$DB$24,CU$4-$D68+1),$F68-SUM($Z68:CT68)))))</f>
        <v>0</v>
      </c>
      <c r="CV68" s="191" t="n">
        <f aca="false" t="array" ref="CV68:CV68">IF(CV$4&lt;$D68,0,IF(CV$4&gt;$F$21,0,IF(CV$4=$F$21,$F68-SUM($Z68:CU68),MIN($F68*INDEX($AA$24:$DB$24,CV$4-$D68+1),$F68-SUM($Z68:CU68)))))</f>
        <v>0</v>
      </c>
      <c r="CW68" s="191" t="n">
        <f aca="false" t="array" ref="CW68:CW68">IF(CW$4&lt;$D68,0,IF(CW$4&gt;$F$21,0,IF(CW$4=$F$21,$F68-SUM($Z68:CV68),MIN($F68*INDEX($AA$24:$DB$24,CW$4-$D68+1),$F68-SUM($Z68:CV68)))))</f>
        <v>0</v>
      </c>
      <c r="CX68" s="191" t="n">
        <f aca="false" t="array" ref="CX68:CX68">IF(CX$4&lt;$D68,0,IF(CX$4&gt;$F$21,0,IF(CX$4=$F$21,$F68-SUM($Z68:CW68),MIN($F68*INDEX($AA$24:$DB$24,CX$4-$D68+1),$F68-SUM($Z68:CW68)))))</f>
        <v>0</v>
      </c>
      <c r="CY68" s="191" t="n">
        <f aca="false" t="array" ref="CY68:CY68">IF(CY$4&lt;$D68,0,IF(CY$4&gt;$F$21,0,IF(CY$4=$F$21,$F68-SUM($Z68:CX68),MIN($F68*INDEX($AA$24:$DB$24,CY$4-$D68+1),$F68-SUM($Z68:CX68)))))</f>
        <v>0</v>
      </c>
      <c r="CZ68" s="191" t="n">
        <f aca="false" t="array" ref="CZ68:CZ68">IF(CZ$4&lt;$D68,0,IF(CZ$4&gt;$F$21,0,IF(CZ$4=$F$21,$F68-SUM($Z68:CY68),MIN($F68*INDEX($AA$24:$DB$24,CZ$4-$D68+1),$F68-SUM($Z68:CY68)))))</f>
        <v>0</v>
      </c>
      <c r="DA68" s="191" t="n">
        <f aca="false" t="array" ref="DA68:DA68">IF(DA$4&lt;$D68,0,IF(DA$4&gt;$F$21,0,IF(DA$4=$F$21,$F68-SUM($Z68:CZ68),MIN($F68*INDEX($AA$24:$DB$24,DA$4-$D68+1),$F68-SUM($Z68:CZ68)))))</f>
        <v>0</v>
      </c>
      <c r="DB68" s="191" t="n">
        <f aca="false" t="array" ref="DB68:DB68">IF(DB$4&lt;$D68,0,IF(DB$4&gt;$F$21,0,IF(DB$4=$F$21,$F68-SUM($Z68:DA68),MIN($F68*INDEX($AA$24:$DB$24,DB$4-$D68+1),$F68-SUM($Z68:DA68)))))</f>
        <v>0</v>
      </c>
    </row>
    <row r="69" customFormat="false" ht="14.25" hidden="false" customHeight="false" outlineLevel="3" collapsed="false">
      <c r="D69" s="3" t="n">
        <v>44</v>
      </c>
      <c r="E69" s="3" t="str">
        <v>Total Capex Year 44</v>
      </c>
      <c r="F69" s="187" t="n">
        <v>23.4</v>
      </c>
      <c r="G69" s="187" t="n">
        <f aca="false">SUM(AA69:DB69)-F69</f>
        <v>0</v>
      </c>
      <c r="AA69" s="191" t="n">
        <f aca="false" t="array" ref="AA69:AA69">IF(AA$4&lt;$D69,0,IF(AA$4&gt;$F$21,0,IF(AA$4=$F$21,$F69-SUM($Z69:Z69),MIN($F69*INDEX($AA$24:$DB$24,AA$4-$D69+1),$F69-SUM($Z69:Z69)))))</f>
        <v>0</v>
      </c>
      <c r="AB69" s="191" t="n">
        <f aca="false" t="array" ref="AB69:AB69">IF(AB$4&lt;$D69,0,IF(AB$4&gt;$F$21,0,IF(AB$4=$F$21,$F69-SUM($Z69:AA69),MIN($F69*INDEX($AA$24:$DB$24,AB$4-$D69+1),$F69-SUM($Z69:AA69)))))</f>
        <v>0</v>
      </c>
      <c r="AC69" s="191" t="n">
        <f aca="false" t="array" ref="AC69:AC69">IF(AC$4&lt;$D69,0,IF(AC$4&gt;$F$21,0,IF(AC$4=$F$21,$F69-SUM($Z69:AB69),MIN($F69*INDEX($AA$24:$DB$24,AC$4-$D69+1),$F69-SUM($Z69:AB69)))))</f>
        <v>0</v>
      </c>
      <c r="AD69" s="191" t="n">
        <f aca="false" t="array" ref="AD69:AD69">IF(AD$4&lt;$D69,0,IF(AD$4&gt;$F$21,0,IF(AD$4=$F$21,$F69-SUM($Z69:AC69),MIN($F69*INDEX($AA$24:$DB$24,AD$4-$D69+1),$F69-SUM($Z69:AC69)))))</f>
        <v>0</v>
      </c>
      <c r="AE69" s="191" t="n">
        <f aca="false" t="array" ref="AE69:AE69">IF(AE$4&lt;$D69,0,IF(AE$4&gt;$F$21,0,IF(AE$4=$F$21,$F69-SUM($Z69:AD69),MIN($F69*INDEX($AA$24:$DB$24,AE$4-$D69+1),$F69-SUM($Z69:AD69)))))</f>
        <v>0</v>
      </c>
      <c r="AF69" s="191" t="n">
        <f aca="false" t="array" ref="AF69:AF69">IF(AF$4&lt;$D69,0,IF(AF$4&gt;$F$21,0,IF(AF$4=$F$21,$F69-SUM($Z69:AE69),MIN($F69*INDEX($AA$24:$DB$24,AF$4-$D69+1),$F69-SUM($Z69:AE69)))))</f>
        <v>0</v>
      </c>
      <c r="AG69" s="191" t="n">
        <f aca="false" t="array" ref="AG69:AG69">IF(AG$4&lt;$D69,0,IF(AG$4&gt;$F$21,0,IF(AG$4=$F$21,$F69-SUM($Z69:AF69),MIN($F69*INDEX($AA$24:$DB$24,AG$4-$D69+1),$F69-SUM($Z69:AF69)))))</f>
        <v>0</v>
      </c>
      <c r="AH69" s="191" t="n">
        <f aca="false" t="array" ref="AH69:AH69">IF(AH$4&lt;$D69,0,IF(AH$4&gt;$F$21,0,IF(AH$4=$F$21,$F69-SUM($Z69:AG69),MIN($F69*INDEX($AA$24:$DB$24,AH$4-$D69+1),$F69-SUM($Z69:AG69)))))</f>
        <v>0</v>
      </c>
      <c r="AI69" s="191" t="n">
        <f aca="false" t="array" ref="AI69:AI69">IF(AI$4&lt;$D69,0,IF(AI$4&gt;$F$21,0,IF(AI$4=$F$21,$F69-SUM($Z69:AH69),MIN($F69*INDEX($AA$24:$DB$24,AI$4-$D69+1),$F69-SUM($Z69:AH69)))))</f>
        <v>0</v>
      </c>
      <c r="AJ69" s="191" t="n">
        <f aca="false" t="array" ref="AJ69:AJ69">IF(AJ$4&lt;$D69,0,IF(AJ$4&gt;$F$21,0,IF(AJ$4=$F$21,$F69-SUM($Z69:AI69),MIN($F69*INDEX($AA$24:$DB$24,AJ$4-$D69+1),$F69-SUM($Z69:AI69)))))</f>
        <v>0</v>
      </c>
      <c r="AK69" s="191" t="n">
        <f aca="false" t="array" ref="AK69:AK69">IF(AK$4&lt;$D69,0,IF(AK$4&gt;$F$21,0,IF(AK$4=$F$21,$F69-SUM($Z69:AJ69),MIN($F69*INDEX($AA$24:$DB$24,AK$4-$D69+1),$F69-SUM($Z69:AJ69)))))</f>
        <v>0</v>
      </c>
      <c r="AL69" s="191" t="n">
        <f aca="false" t="array" ref="AL69:AL69">IF(AL$4&lt;$D69,0,IF(AL$4&gt;$F$21,0,IF(AL$4=$F$21,$F69-SUM($Z69:AK69),MIN($F69*INDEX($AA$24:$DB$24,AL$4-$D69+1),$F69-SUM($Z69:AK69)))))</f>
        <v>0</v>
      </c>
      <c r="AM69" s="191" t="n">
        <f aca="false" t="array" ref="AM69:AM69">IF(AM$4&lt;$D69,0,IF(AM$4&gt;$F$21,0,IF(AM$4=$F$21,$F69-SUM($Z69:AL69),MIN($F69*INDEX($AA$24:$DB$24,AM$4-$D69+1),$F69-SUM($Z69:AL69)))))</f>
        <v>0</v>
      </c>
      <c r="AN69" s="191" t="n">
        <f aca="false" t="array" ref="AN69:AN69">IF(AN$4&lt;$D69,0,IF(AN$4&gt;$F$21,0,IF(AN$4=$F$21,$F69-SUM($Z69:AM69),MIN($F69*INDEX($AA$24:$DB$24,AN$4-$D69+1),$F69-SUM($Z69:AM69)))))</f>
        <v>0</v>
      </c>
      <c r="AO69" s="191" t="n">
        <f aca="false" t="array" ref="AO69:AO69">IF(AO$4&lt;$D69,0,IF(AO$4&gt;$F$21,0,IF(AO$4=$F$21,$F69-SUM($Z69:AN69),MIN($F69*INDEX($AA$24:$DB$24,AO$4-$D69+1),$F69-SUM($Z69:AN69)))))</f>
        <v>0</v>
      </c>
      <c r="AP69" s="191" t="n">
        <f aca="false" t="array" ref="AP69:AP69">IF(AP$4&lt;$D69,0,IF(AP$4&gt;$F$21,0,IF(AP$4=$F$21,$F69-SUM($Z69:AO69),MIN($F69*INDEX($AA$24:$DB$24,AP$4-$D69+1),$F69-SUM($Z69:AO69)))))</f>
        <v>0</v>
      </c>
      <c r="AQ69" s="191" t="n">
        <f aca="false" t="array" ref="AQ69:AQ69">IF(AQ$4&lt;$D69,0,IF(AQ$4&gt;$F$21,0,IF(AQ$4=$F$21,$F69-SUM($Z69:AP69),MIN($F69*INDEX($AA$24:$DB$24,AQ$4-$D69+1),$F69-SUM($Z69:AP69)))))</f>
        <v>0</v>
      </c>
      <c r="AR69" s="191" t="n">
        <f aca="false" t="array" ref="AR69:AR69">IF(AR$4&lt;$D69,0,IF(AR$4&gt;$F$21,0,IF(AR$4=$F$21,$F69-SUM($Z69:AQ69),MIN($F69*INDEX($AA$24:$DB$24,AR$4-$D69+1),$F69-SUM($Z69:AQ69)))))</f>
        <v>0</v>
      </c>
      <c r="AS69" s="191" t="n">
        <f aca="false" t="array" ref="AS69:AS69">IF(AS$4&lt;$D69,0,IF(AS$4&gt;$F$21,0,IF(AS$4=$F$21,$F69-SUM($Z69:AR69),MIN($F69*INDEX($AA$24:$DB$24,AS$4-$D69+1),$F69-SUM($Z69:AR69)))))</f>
        <v>0</v>
      </c>
      <c r="AT69" s="191" t="n">
        <f aca="false" t="array" ref="AT69:AT69">IF(AT$4&lt;$D69,0,IF(AT$4&gt;$F$21,0,IF(AT$4=$F$21,$F69-SUM($Z69:AS69),MIN($F69*INDEX($AA$24:$DB$24,AT$4-$D69+1),$F69-SUM($Z69:AS69)))))</f>
        <v>0</v>
      </c>
      <c r="AU69" s="191" t="n">
        <f aca="false" t="array" ref="AU69:AU69">IF(AU$4&lt;$D69,0,IF(AU$4&gt;$F$21,0,IF(AU$4=$F$21,$F69-SUM($Z69:AT69),MIN($F69*INDEX($AA$24:$DB$24,AU$4-$D69+1),$F69-SUM($Z69:AT69)))))</f>
        <v>0</v>
      </c>
      <c r="AV69" s="191" t="n">
        <f aca="false" t="array" ref="AV69:AV69">IF(AV$4&lt;$D69,0,IF(AV$4&gt;$F$21,0,IF(AV$4=$F$21,$F69-SUM($Z69:AU69),MIN($F69*INDEX($AA$24:$DB$24,AV$4-$D69+1),$F69-SUM($Z69:AU69)))))</f>
        <v>0</v>
      </c>
      <c r="AW69" s="191" t="n">
        <f aca="false" t="array" ref="AW69:AW69">IF(AW$4&lt;$D69,0,IF(AW$4&gt;$F$21,0,IF(AW$4=$F$21,$F69-SUM($Z69:AV69),MIN($F69*INDEX($AA$24:$DB$24,AW$4-$D69+1),$F69-SUM($Z69:AV69)))))</f>
        <v>0</v>
      </c>
      <c r="AX69" s="191" t="n">
        <f aca="false" t="array" ref="AX69:AX69">IF(AX$4&lt;$D69,0,IF(AX$4&gt;$F$21,0,IF(AX$4=$F$21,$F69-SUM($Z69:AW69),MIN($F69*INDEX($AA$24:$DB$24,AX$4-$D69+1),$F69-SUM($Z69:AW69)))))</f>
        <v>0</v>
      </c>
      <c r="AY69" s="191" t="n">
        <f aca="false" t="array" ref="AY69:AY69">IF(AY$4&lt;$D69,0,IF(AY$4&gt;$F$21,0,IF(AY$4=$F$21,$F69-SUM($Z69:AX69),MIN($F69*INDEX($AA$24:$DB$24,AY$4-$D69+1),$F69-SUM($Z69:AX69)))))</f>
        <v>0</v>
      </c>
      <c r="AZ69" s="191" t="n">
        <f aca="false" t="array" ref="AZ69:AZ69">IF(AZ$4&lt;$D69,0,IF(AZ$4&gt;$F$21,0,IF(AZ$4=$F$21,$F69-SUM($Z69:AY69),MIN($F69*INDEX($AA$24:$DB$24,AZ$4-$D69+1),$F69-SUM($Z69:AY69)))))</f>
        <v>0</v>
      </c>
      <c r="BA69" s="191" t="n">
        <f aca="false" t="array" ref="BA69:BA69">IF(BA$4&lt;$D69,0,IF(BA$4&gt;$F$21,0,IF(BA$4=$F$21,$F69-SUM($Z69:AZ69),MIN($F69*INDEX($AA$24:$DB$24,BA$4-$D69+1),$F69-SUM($Z69:AZ69)))))</f>
        <v>0</v>
      </c>
      <c r="BB69" s="191" t="n">
        <f aca="false" t="array" ref="BB69:BB69">IF(BB$4&lt;$D69,0,IF(BB$4&gt;$F$21,0,IF(BB$4=$F$21,$F69-SUM($Z69:BA69),MIN($F69*INDEX($AA$24:$DB$24,BB$4-$D69+1),$F69-SUM($Z69:BA69)))))</f>
        <v>0</v>
      </c>
      <c r="BC69" s="191" t="n">
        <f aca="false" t="array" ref="BC69:BC69">IF(BC$4&lt;$D69,0,IF(BC$4&gt;$F$21,0,IF(BC$4=$F$21,$F69-SUM($Z69:BB69),MIN($F69*INDEX($AA$24:$DB$24,BC$4-$D69+1),$F69-SUM($Z69:BB69)))))</f>
        <v>0</v>
      </c>
      <c r="BD69" s="191" t="n">
        <f aca="false" t="array" ref="BD69:BD69">IF(BD$4&lt;$D69,0,IF(BD$4&gt;$F$21,0,IF(BD$4=$F$21,$F69-SUM($Z69:BC69),MIN($F69*INDEX($AA$24:$DB$24,BD$4-$D69+1),$F69-SUM($Z69:BC69)))))</f>
        <v>0</v>
      </c>
      <c r="BE69" s="191" t="n">
        <f aca="false" t="array" ref="BE69:BE69">IF(BE$4&lt;$D69,0,IF(BE$4&gt;$F$21,0,IF(BE$4=$F$21,$F69-SUM($Z69:BD69),MIN($F69*INDEX($AA$24:$DB$24,BE$4-$D69+1),$F69-SUM($Z69:BD69)))))</f>
        <v>0</v>
      </c>
      <c r="BF69" s="191" t="n">
        <f aca="false" t="array" ref="BF69:BF69">IF(BF$4&lt;$D69,0,IF(BF$4&gt;$F$21,0,IF(BF$4=$F$21,$F69-SUM($Z69:BE69),MIN($F69*INDEX($AA$24:$DB$24,BF$4-$D69+1),$F69-SUM($Z69:BE69)))))</f>
        <v>0</v>
      </c>
      <c r="BG69" s="191" t="n">
        <f aca="false" t="array" ref="BG69:BG69">IF(BG$4&lt;$D69,0,IF(BG$4&gt;$F$21,0,IF(BG$4=$F$21,$F69-SUM($Z69:BF69),MIN($F69*INDEX($AA$24:$DB$24,BG$4-$D69+1),$F69-SUM($Z69:BF69)))))</f>
        <v>0</v>
      </c>
      <c r="BH69" s="191" t="n">
        <f aca="false" t="array" ref="BH69:BH69">IF(BH$4&lt;$D69,0,IF(BH$4&gt;$F$21,0,IF(BH$4=$F$21,$F69-SUM($Z69:BG69),MIN($F69*INDEX($AA$24:$DB$24,BH$4-$D69+1),$F69-SUM($Z69:BG69)))))</f>
        <v>0</v>
      </c>
      <c r="BI69" s="191" t="n">
        <f aca="false" t="array" ref="BI69:BI69">IF(BI$4&lt;$D69,0,IF(BI$4&gt;$F$21,0,IF(BI$4=$F$21,$F69-SUM($Z69:BH69),MIN($F69*INDEX($AA$24:$DB$24,BI$4-$D69+1),$F69-SUM($Z69:BH69)))))</f>
        <v>0</v>
      </c>
      <c r="BJ69" s="191" t="n">
        <f aca="false" t="array" ref="BJ69:BJ69">IF(BJ$4&lt;$D69,0,IF(BJ$4&gt;$F$21,0,IF(BJ$4=$F$21,$F69-SUM($Z69:BI69),MIN($F69*INDEX($AA$24:$DB$24,BJ$4-$D69+1),$F69-SUM($Z69:BI69)))))</f>
        <v>0</v>
      </c>
      <c r="BK69" s="191" t="n">
        <f aca="false" t="array" ref="BK69:BK69">IF(BK$4&lt;$D69,0,IF(BK$4&gt;$F$21,0,IF(BK$4=$F$21,$F69-SUM($Z69:BJ69),MIN($F69*INDEX($AA$24:$DB$24,BK$4-$D69+1),$F69-SUM($Z69:BJ69)))))</f>
        <v>0</v>
      </c>
      <c r="BL69" s="191" t="n">
        <f aca="false" t="array" ref="BL69:BL69">IF(BL$4&lt;$D69,0,IF(BL$4&gt;$F$21,0,IF(BL$4=$F$21,$F69-SUM($Z69:BK69),MIN($F69*INDEX($AA$24:$DB$24,BL$4-$D69+1),$F69-SUM($Z69:BK69)))))</f>
        <v>0</v>
      </c>
      <c r="BM69" s="191" t="n">
        <f aca="false" t="array" ref="BM69:BM69">IF(BM$4&lt;$D69,0,IF(BM$4&gt;$F$21,0,IF(BM$4=$F$21,$F69-SUM($Z69:BL69),MIN($F69*INDEX($AA$24:$DB$24,BM$4-$D69+1),$F69-SUM($Z69:BL69)))))</f>
        <v>0</v>
      </c>
      <c r="BN69" s="191" t="n">
        <f aca="false" t="array" ref="BN69:BN69">IF(BN$4&lt;$D69,0,IF(BN$4&gt;$F$21,0,IF(BN$4=$F$21,$F69-SUM($Z69:BM69),MIN($F69*INDEX($AA$24:$DB$24,BN$4-$D69+1),$F69-SUM($Z69:BM69)))))</f>
        <v>0</v>
      </c>
      <c r="BO69" s="191" t="n">
        <f aca="false" t="array" ref="BO69:BO69">IF(BO$4&lt;$D69,0,IF(BO$4&gt;$F$21,0,IF(BO$4=$F$21,$F69-SUM($Z69:BN69),MIN($F69*INDEX($AA$24:$DB$24,BO$4-$D69+1),$F69-SUM($Z69:BN69)))))</f>
        <v>0</v>
      </c>
      <c r="BP69" s="191" t="n">
        <f aca="false" t="array" ref="BP69:BP69">IF(BP$4&lt;$D69,0,IF(BP$4&gt;$F$21,0,IF(BP$4=$F$21,$F69-SUM($Z69:BO69),MIN($F69*INDEX($AA$24:$DB$24,BP$4-$D69+1),$F69-SUM($Z69:BO69)))))</f>
        <v>0</v>
      </c>
      <c r="BQ69" s="191" t="n">
        <f aca="false" t="array" ref="BQ69:BQ69">IF(BQ$4&lt;$D69,0,IF(BQ$4&gt;$F$21,0,IF(BQ$4=$F$21,$F69-SUM($Z69:BP69),MIN($F69*INDEX($AA$24:$DB$24,BQ$4-$D69+1),$F69-SUM($Z69:BP69)))))</f>
        <v>0</v>
      </c>
      <c r="BR69" s="191" t="n">
        <f aca="false" t="array" ref="BR69:BR69">IF(BR$4&lt;$D69,0,IF(BR$4&gt;$F$21,0,IF(BR$4=$F$21,$F69-SUM($Z69:BQ69),MIN($F69*INDEX($AA$24:$DB$24,BR$4-$D69+1),$F69-SUM($Z69:BQ69)))))</f>
        <v>1.17</v>
      </c>
      <c r="BS69" s="191" t="n">
        <f aca="false" t="array" ref="BS69:BS69">IF(BS$4&lt;$D69,0,IF(BS$4&gt;$F$21,0,IF(BS$4=$F$21,$F69-SUM($Z69:BR69),MIN($F69*INDEX($AA$24:$DB$24,BS$4-$D69+1),$F69-SUM($Z69:BR69)))))</f>
        <v>2.223</v>
      </c>
      <c r="BT69" s="191" t="n">
        <f aca="false" t="array" ref="BT69:BT69">IF(BT$4&lt;$D69,0,IF(BT$4&gt;$F$21,0,IF(BT$4=$F$21,$F69-SUM($Z69:BS69),MIN($F69*INDEX($AA$24:$DB$24,BT$4-$D69+1),$F69-SUM($Z69:BS69)))))</f>
        <v>2.0124</v>
      </c>
      <c r="BU69" s="191" t="n">
        <f aca="false" t="array" ref="BU69:BU69">IF(BU$4&lt;$D69,0,IF(BU$4&gt;$F$21,0,IF(BU$4=$F$21,$F69-SUM($Z69:BT69),MIN($F69*INDEX($AA$24:$DB$24,BU$4-$D69+1),$F69-SUM($Z69:BT69)))))</f>
        <v>1.8018</v>
      </c>
      <c r="BV69" s="191" t="n">
        <f aca="false" t="array" ref="BV69:BV69">IF(BV$4&lt;$D69,0,IF(BV$4&gt;$F$21,0,IF(BV$4=$F$21,$F69-SUM($Z69:BU69),MIN($F69*INDEX($AA$24:$DB$24,BV$4-$D69+1),$F69-SUM($Z69:BU69)))))</f>
        <v>1.6146</v>
      </c>
      <c r="BW69" s="191" t="n">
        <f aca="false" t="array" ref="BW69:BW69">IF(BW$4&lt;$D69,0,IF(BW$4&gt;$F$21,0,IF(BW$4=$F$21,$F69-SUM($Z69:BV69),MIN($F69*INDEX($AA$24:$DB$24,BW$4-$D69+1),$F69-SUM($Z69:BV69)))))</f>
        <v>1.4508</v>
      </c>
      <c r="BX69" s="191" t="n">
        <f aca="false" t="array" ref="BX69:BX69">IF(BX$4&lt;$D69,0,IF(BX$4&gt;$F$21,0,IF(BX$4=$F$21,$F69-SUM($Z69:BW69),MIN($F69*INDEX($AA$24:$DB$24,BX$4-$D69+1),$F69-SUM($Z69:BW69)))))</f>
        <v>1.3806</v>
      </c>
      <c r="BY69" s="191" t="n">
        <f aca="false" t="array" ref="BY69:BY69">IF(BY$4&lt;$D69,0,IF(BY$4&gt;$F$21,0,IF(BY$4=$F$21,$F69-SUM($Z69:BX69),MIN($F69*INDEX($AA$24:$DB$24,BY$4-$D69+1),$F69-SUM($Z69:BX69)))))</f>
        <v>1.3806</v>
      </c>
      <c r="BZ69" s="191" t="n">
        <f aca="false" t="array" ref="BZ69:BZ69">IF(BZ$4&lt;$D69,0,IF(BZ$4&gt;$F$21,0,IF(BZ$4=$F$21,$F69-SUM($Z69:BY69),MIN($F69*INDEX($AA$24:$DB$24,BZ$4-$D69+1),$F69-SUM($Z69:BY69)))))</f>
        <v>1.3806</v>
      </c>
      <c r="CA69" s="191" t="n">
        <f aca="false" t="array" ref="CA69:CA69">IF(CA$4&lt;$D69,0,IF(CA$4&gt;$F$21,0,IF(CA$4=$F$21,$F69-SUM($Z69:BZ69),MIN($F69*INDEX($AA$24:$DB$24,CA$4-$D69+1),$F69-SUM($Z69:BZ69)))))</f>
        <v>1.3806</v>
      </c>
      <c r="CB69" s="191" t="n">
        <f aca="false" t="array" ref="CB69:CB69">IF(CB$4&lt;$D69,0,IF(CB$4&gt;$F$21,0,IF(CB$4=$F$21,$F69-SUM($Z69:CA69),MIN($F69*INDEX($AA$24:$DB$24,CB$4-$D69+1),$F69-SUM($Z69:CA69)))))</f>
        <v>1.3806</v>
      </c>
      <c r="CC69" s="191" t="n">
        <f aca="false" t="array" ref="CC69:CC69">IF(CC$4&lt;$D69,0,IF(CC$4&gt;$F$21,0,IF(CC$4=$F$21,$F69-SUM($Z69:CB69),MIN($F69*INDEX($AA$24:$DB$24,CC$4-$D69+1),$F69-SUM($Z69:CB69)))))</f>
        <v>6.2244</v>
      </c>
      <c r="CD69" s="191" t="n">
        <f aca="false" t="array" ref="CD69:CD69">IF(CD$4&lt;$D69,0,IF(CD$4&gt;$F$21,0,IF(CD$4=$F$21,$F69-SUM($Z69:CC69),MIN($F69*INDEX($AA$24:$DB$24,CD$4-$D69+1),$F69-SUM($Z69:CC69)))))</f>
        <v>0</v>
      </c>
      <c r="CE69" s="191" t="n">
        <f aca="false" t="array" ref="CE69:CE69">IF(CE$4&lt;$D69,0,IF(CE$4&gt;$F$21,0,IF(CE$4=$F$21,$F69-SUM($Z69:CD69),MIN($F69*INDEX($AA$24:$DB$24,CE$4-$D69+1),$F69-SUM($Z69:CD69)))))</f>
        <v>0</v>
      </c>
      <c r="CF69" s="191" t="n">
        <f aca="false" t="array" ref="CF69:CF69">IF(CF$4&lt;$D69,0,IF(CF$4&gt;$F$21,0,IF(CF$4=$F$21,$F69-SUM($Z69:CE69),MIN($F69*INDEX($AA$24:$DB$24,CF$4-$D69+1),$F69-SUM($Z69:CE69)))))</f>
        <v>0</v>
      </c>
      <c r="CG69" s="191" t="n">
        <f aca="false" t="array" ref="CG69:CG69">IF(CG$4&lt;$D69,0,IF(CG$4&gt;$F$21,0,IF(CG$4=$F$21,$F69-SUM($Z69:CF69),MIN($F69*INDEX($AA$24:$DB$24,CG$4-$D69+1),$F69-SUM($Z69:CF69)))))</f>
        <v>0</v>
      </c>
      <c r="CH69" s="191" t="n">
        <f aca="false" t="array" ref="CH69:CH69">IF(CH$4&lt;$D69,0,IF(CH$4&gt;$F$21,0,IF(CH$4=$F$21,$F69-SUM($Z69:CG69),MIN($F69*INDEX($AA$24:$DB$24,CH$4-$D69+1),$F69-SUM($Z69:CG69)))))</f>
        <v>0</v>
      </c>
      <c r="CI69" s="191" t="n">
        <f aca="false" t="array" ref="CI69:CI69">IF(CI$4&lt;$D69,0,IF(CI$4&gt;$F$21,0,IF(CI$4=$F$21,$F69-SUM($Z69:CH69),MIN($F69*INDEX($AA$24:$DB$24,CI$4-$D69+1),$F69-SUM($Z69:CH69)))))</f>
        <v>0</v>
      </c>
      <c r="CJ69" s="191" t="n">
        <f aca="false" t="array" ref="CJ69:CJ69">IF(CJ$4&lt;$D69,0,IF(CJ$4&gt;$F$21,0,IF(CJ$4=$F$21,$F69-SUM($Z69:CI69),MIN($F69*INDEX($AA$24:$DB$24,CJ$4-$D69+1),$F69-SUM($Z69:CI69)))))</f>
        <v>0</v>
      </c>
      <c r="CK69" s="191" t="n">
        <f aca="false" t="array" ref="CK69:CK69">IF(CK$4&lt;$D69,0,IF(CK$4&gt;$F$21,0,IF(CK$4=$F$21,$F69-SUM($Z69:CJ69),MIN($F69*INDEX($AA$24:$DB$24,CK$4-$D69+1),$F69-SUM($Z69:CJ69)))))</f>
        <v>0</v>
      </c>
      <c r="CL69" s="191" t="n">
        <f aca="false" t="array" ref="CL69:CL69">IF(CL$4&lt;$D69,0,IF(CL$4&gt;$F$21,0,IF(CL$4=$F$21,$F69-SUM($Z69:CK69),MIN($F69*INDEX($AA$24:$DB$24,CL$4-$D69+1),$F69-SUM($Z69:CK69)))))</f>
        <v>0</v>
      </c>
      <c r="CM69" s="191" t="n">
        <f aca="false" t="array" ref="CM69:CM69">IF(CM$4&lt;$D69,0,IF(CM$4&gt;$F$21,0,IF(CM$4=$F$21,$F69-SUM($Z69:CL69),MIN($F69*INDEX($AA$24:$DB$24,CM$4-$D69+1),$F69-SUM($Z69:CL69)))))</f>
        <v>0</v>
      </c>
      <c r="CN69" s="191" t="n">
        <f aca="false" t="array" ref="CN69:CN69">IF(CN$4&lt;$D69,0,IF(CN$4&gt;$F$21,0,IF(CN$4=$F$21,$F69-SUM($Z69:CM69),MIN($F69*INDEX($AA$24:$DB$24,CN$4-$D69+1),$F69-SUM($Z69:CM69)))))</f>
        <v>0</v>
      </c>
      <c r="CO69" s="191" t="n">
        <f aca="false" t="array" ref="CO69:CO69">IF(CO$4&lt;$D69,0,IF(CO$4&gt;$F$21,0,IF(CO$4=$F$21,$F69-SUM($Z69:CN69),MIN($F69*INDEX($AA$24:$DB$24,CO$4-$D69+1),$F69-SUM($Z69:CN69)))))</f>
        <v>0</v>
      </c>
      <c r="CP69" s="191" t="n">
        <f aca="false" t="array" ref="CP69:CP69">IF(CP$4&lt;$D69,0,IF(CP$4&gt;$F$21,0,IF(CP$4=$F$21,$F69-SUM($Z69:CO69),MIN($F69*INDEX($AA$24:$DB$24,CP$4-$D69+1),$F69-SUM($Z69:CO69)))))</f>
        <v>0</v>
      </c>
      <c r="CQ69" s="191" t="n">
        <f aca="false" t="array" ref="CQ69:CQ69">IF(CQ$4&lt;$D69,0,IF(CQ$4&gt;$F$21,0,IF(CQ$4=$F$21,$F69-SUM($Z69:CP69),MIN($F69*INDEX($AA$24:$DB$24,CQ$4-$D69+1),$F69-SUM($Z69:CP69)))))</f>
        <v>0</v>
      </c>
      <c r="CR69" s="191" t="n">
        <f aca="false" t="array" ref="CR69:CR69">IF(CR$4&lt;$D69,0,IF(CR$4&gt;$F$21,0,IF(CR$4=$F$21,$F69-SUM($Z69:CQ69),MIN($F69*INDEX($AA$24:$DB$24,CR$4-$D69+1),$F69-SUM($Z69:CQ69)))))</f>
        <v>0</v>
      </c>
      <c r="CS69" s="191" t="n">
        <f aca="false" t="array" ref="CS69:CS69">IF(CS$4&lt;$D69,0,IF(CS$4&gt;$F$21,0,IF(CS$4=$F$21,$F69-SUM($Z69:CR69),MIN($F69*INDEX($AA$24:$DB$24,CS$4-$D69+1),$F69-SUM($Z69:CR69)))))</f>
        <v>0</v>
      </c>
      <c r="CT69" s="191" t="n">
        <f aca="false" t="array" ref="CT69:CT69">IF(CT$4&lt;$D69,0,IF(CT$4&gt;$F$21,0,IF(CT$4=$F$21,$F69-SUM($Z69:CS69),MIN($F69*INDEX($AA$24:$DB$24,CT$4-$D69+1),$F69-SUM($Z69:CS69)))))</f>
        <v>0</v>
      </c>
      <c r="CU69" s="191" t="n">
        <f aca="false" t="array" ref="CU69:CU69">IF(CU$4&lt;$D69,0,IF(CU$4&gt;$F$21,0,IF(CU$4=$F$21,$F69-SUM($Z69:CT69),MIN($F69*INDEX($AA$24:$DB$24,CU$4-$D69+1),$F69-SUM($Z69:CT69)))))</f>
        <v>0</v>
      </c>
      <c r="CV69" s="191" t="n">
        <f aca="false" t="array" ref="CV69:CV69">IF(CV$4&lt;$D69,0,IF(CV$4&gt;$F$21,0,IF(CV$4=$F$21,$F69-SUM($Z69:CU69),MIN($F69*INDEX($AA$24:$DB$24,CV$4-$D69+1),$F69-SUM($Z69:CU69)))))</f>
        <v>0</v>
      </c>
      <c r="CW69" s="191" t="n">
        <f aca="false" t="array" ref="CW69:CW69">IF(CW$4&lt;$D69,0,IF(CW$4&gt;$F$21,0,IF(CW$4=$F$21,$F69-SUM($Z69:CV69),MIN($F69*INDEX($AA$24:$DB$24,CW$4-$D69+1),$F69-SUM($Z69:CV69)))))</f>
        <v>0</v>
      </c>
      <c r="CX69" s="191" t="n">
        <f aca="false" t="array" ref="CX69:CX69">IF(CX$4&lt;$D69,0,IF(CX$4&gt;$F$21,0,IF(CX$4=$F$21,$F69-SUM($Z69:CW69),MIN($F69*INDEX($AA$24:$DB$24,CX$4-$D69+1),$F69-SUM($Z69:CW69)))))</f>
        <v>0</v>
      </c>
      <c r="CY69" s="191" t="n">
        <f aca="false" t="array" ref="CY69:CY69">IF(CY$4&lt;$D69,0,IF(CY$4&gt;$F$21,0,IF(CY$4=$F$21,$F69-SUM($Z69:CX69),MIN($F69*INDEX($AA$24:$DB$24,CY$4-$D69+1),$F69-SUM($Z69:CX69)))))</f>
        <v>0</v>
      </c>
      <c r="CZ69" s="191" t="n">
        <f aca="false" t="array" ref="CZ69:CZ69">IF(CZ$4&lt;$D69,0,IF(CZ$4&gt;$F$21,0,IF(CZ$4=$F$21,$F69-SUM($Z69:CY69),MIN($F69*INDEX($AA$24:$DB$24,CZ$4-$D69+1),$F69-SUM($Z69:CY69)))))</f>
        <v>0</v>
      </c>
      <c r="DA69" s="191" t="n">
        <f aca="false" t="array" ref="DA69:DA69">IF(DA$4&lt;$D69,0,IF(DA$4&gt;$F$21,0,IF(DA$4=$F$21,$F69-SUM($Z69:CZ69),MIN($F69*INDEX($AA$24:$DB$24,DA$4-$D69+1),$F69-SUM($Z69:CZ69)))))</f>
        <v>0</v>
      </c>
      <c r="DB69" s="191" t="n">
        <f aca="false" t="array" ref="DB69:DB69">IF(DB$4&lt;$D69,0,IF(DB$4&gt;$F$21,0,IF(DB$4=$F$21,$F69-SUM($Z69:DA69),MIN($F69*INDEX($AA$24:$DB$24,DB$4-$D69+1),$F69-SUM($Z69:DA69)))))</f>
        <v>0</v>
      </c>
    </row>
    <row r="70" customFormat="false" ht="14.25" hidden="false" customHeight="false" outlineLevel="3" collapsed="false">
      <c r="D70" s="3" t="n">
        <v>45</v>
      </c>
      <c r="E70" s="3" t="str">
        <v>Total Capex Year 45</v>
      </c>
      <c r="F70" s="187" t="n">
        <v>49.7</v>
      </c>
      <c r="G70" s="187" t="n">
        <f aca="false">SUM(AA70:DB70)-F70</f>
        <v>0</v>
      </c>
      <c r="AA70" s="191" t="n">
        <f aca="false" t="array" ref="AA70:AA70">IF(AA$4&lt;$D70,0,IF(AA$4&gt;$F$21,0,IF(AA$4=$F$21,$F70-SUM($Z70:Z70),MIN($F70*INDEX($AA$24:$DB$24,AA$4-$D70+1),$F70-SUM($Z70:Z70)))))</f>
        <v>0</v>
      </c>
      <c r="AB70" s="191" t="n">
        <f aca="false" t="array" ref="AB70:AB70">IF(AB$4&lt;$D70,0,IF(AB$4&gt;$F$21,0,IF(AB$4=$F$21,$F70-SUM($Z70:AA70),MIN($F70*INDEX($AA$24:$DB$24,AB$4-$D70+1),$F70-SUM($Z70:AA70)))))</f>
        <v>0</v>
      </c>
      <c r="AC70" s="191" t="n">
        <f aca="false" t="array" ref="AC70:AC70">IF(AC$4&lt;$D70,0,IF(AC$4&gt;$F$21,0,IF(AC$4=$F$21,$F70-SUM($Z70:AB70),MIN($F70*INDEX($AA$24:$DB$24,AC$4-$D70+1),$F70-SUM($Z70:AB70)))))</f>
        <v>0</v>
      </c>
      <c r="AD70" s="191" t="n">
        <f aca="false" t="array" ref="AD70:AD70">IF(AD$4&lt;$D70,0,IF(AD$4&gt;$F$21,0,IF(AD$4=$F$21,$F70-SUM($Z70:AC70),MIN($F70*INDEX($AA$24:$DB$24,AD$4-$D70+1),$F70-SUM($Z70:AC70)))))</f>
        <v>0</v>
      </c>
      <c r="AE70" s="191" t="n">
        <f aca="false" t="array" ref="AE70:AE70">IF(AE$4&lt;$D70,0,IF(AE$4&gt;$F$21,0,IF(AE$4=$F$21,$F70-SUM($Z70:AD70),MIN($F70*INDEX($AA$24:$DB$24,AE$4-$D70+1),$F70-SUM($Z70:AD70)))))</f>
        <v>0</v>
      </c>
      <c r="AF70" s="191" t="n">
        <f aca="false" t="array" ref="AF70:AF70">IF(AF$4&lt;$D70,0,IF(AF$4&gt;$F$21,0,IF(AF$4=$F$21,$F70-SUM($Z70:AE70),MIN($F70*INDEX($AA$24:$DB$24,AF$4-$D70+1),$F70-SUM($Z70:AE70)))))</f>
        <v>0</v>
      </c>
      <c r="AG70" s="191" t="n">
        <f aca="false" t="array" ref="AG70:AG70">IF(AG$4&lt;$D70,0,IF(AG$4&gt;$F$21,0,IF(AG$4=$F$21,$F70-SUM($Z70:AF70),MIN($F70*INDEX($AA$24:$DB$24,AG$4-$D70+1),$F70-SUM($Z70:AF70)))))</f>
        <v>0</v>
      </c>
      <c r="AH70" s="191" t="n">
        <f aca="false" t="array" ref="AH70:AH70">IF(AH$4&lt;$D70,0,IF(AH$4&gt;$F$21,0,IF(AH$4=$F$21,$F70-SUM($Z70:AG70),MIN($F70*INDEX($AA$24:$DB$24,AH$4-$D70+1),$F70-SUM($Z70:AG70)))))</f>
        <v>0</v>
      </c>
      <c r="AI70" s="191" t="n">
        <f aca="false" t="array" ref="AI70:AI70">IF(AI$4&lt;$D70,0,IF(AI$4&gt;$F$21,0,IF(AI$4=$F$21,$F70-SUM($Z70:AH70),MIN($F70*INDEX($AA$24:$DB$24,AI$4-$D70+1),$F70-SUM($Z70:AH70)))))</f>
        <v>0</v>
      </c>
      <c r="AJ70" s="191" t="n">
        <f aca="false" t="array" ref="AJ70:AJ70">IF(AJ$4&lt;$D70,0,IF(AJ$4&gt;$F$21,0,IF(AJ$4=$F$21,$F70-SUM($Z70:AI70),MIN($F70*INDEX($AA$24:$DB$24,AJ$4-$D70+1),$F70-SUM($Z70:AI70)))))</f>
        <v>0</v>
      </c>
      <c r="AK70" s="191" t="n">
        <f aca="false" t="array" ref="AK70:AK70">IF(AK$4&lt;$D70,0,IF(AK$4&gt;$F$21,0,IF(AK$4=$F$21,$F70-SUM($Z70:AJ70),MIN($F70*INDEX($AA$24:$DB$24,AK$4-$D70+1),$F70-SUM($Z70:AJ70)))))</f>
        <v>0</v>
      </c>
      <c r="AL70" s="191" t="n">
        <f aca="false" t="array" ref="AL70:AL70">IF(AL$4&lt;$D70,0,IF(AL$4&gt;$F$21,0,IF(AL$4=$F$21,$F70-SUM($Z70:AK70),MIN($F70*INDEX($AA$24:$DB$24,AL$4-$D70+1),$F70-SUM($Z70:AK70)))))</f>
        <v>0</v>
      </c>
      <c r="AM70" s="191" t="n">
        <f aca="false" t="array" ref="AM70:AM70">IF(AM$4&lt;$D70,0,IF(AM$4&gt;$F$21,0,IF(AM$4=$F$21,$F70-SUM($Z70:AL70),MIN($F70*INDEX($AA$24:$DB$24,AM$4-$D70+1),$F70-SUM($Z70:AL70)))))</f>
        <v>0</v>
      </c>
      <c r="AN70" s="191" t="n">
        <f aca="false" t="array" ref="AN70:AN70">IF(AN$4&lt;$D70,0,IF(AN$4&gt;$F$21,0,IF(AN$4=$F$21,$F70-SUM($Z70:AM70),MIN($F70*INDEX($AA$24:$DB$24,AN$4-$D70+1),$F70-SUM($Z70:AM70)))))</f>
        <v>0</v>
      </c>
      <c r="AO70" s="191" t="n">
        <f aca="false" t="array" ref="AO70:AO70">IF(AO$4&lt;$D70,0,IF(AO$4&gt;$F$21,0,IF(AO$4=$F$21,$F70-SUM($Z70:AN70),MIN($F70*INDEX($AA$24:$DB$24,AO$4-$D70+1),$F70-SUM($Z70:AN70)))))</f>
        <v>0</v>
      </c>
      <c r="AP70" s="191" t="n">
        <f aca="false" t="array" ref="AP70:AP70">IF(AP$4&lt;$D70,0,IF(AP$4&gt;$F$21,0,IF(AP$4=$F$21,$F70-SUM($Z70:AO70),MIN($F70*INDEX($AA$24:$DB$24,AP$4-$D70+1),$F70-SUM($Z70:AO70)))))</f>
        <v>0</v>
      </c>
      <c r="AQ70" s="191" t="n">
        <f aca="false" t="array" ref="AQ70:AQ70">IF(AQ$4&lt;$D70,0,IF(AQ$4&gt;$F$21,0,IF(AQ$4=$F$21,$F70-SUM($Z70:AP70),MIN($F70*INDEX($AA$24:$DB$24,AQ$4-$D70+1),$F70-SUM($Z70:AP70)))))</f>
        <v>0</v>
      </c>
      <c r="AR70" s="191" t="n">
        <f aca="false" t="array" ref="AR70:AR70">IF(AR$4&lt;$D70,0,IF(AR$4&gt;$F$21,0,IF(AR$4=$F$21,$F70-SUM($Z70:AQ70),MIN($F70*INDEX($AA$24:$DB$24,AR$4-$D70+1),$F70-SUM($Z70:AQ70)))))</f>
        <v>0</v>
      </c>
      <c r="AS70" s="191" t="n">
        <f aca="false" t="array" ref="AS70:AS70">IF(AS$4&lt;$D70,0,IF(AS$4&gt;$F$21,0,IF(AS$4=$F$21,$F70-SUM($Z70:AR70),MIN($F70*INDEX($AA$24:$DB$24,AS$4-$D70+1),$F70-SUM($Z70:AR70)))))</f>
        <v>0</v>
      </c>
      <c r="AT70" s="191" t="n">
        <f aca="false" t="array" ref="AT70:AT70">IF(AT$4&lt;$D70,0,IF(AT$4&gt;$F$21,0,IF(AT$4=$F$21,$F70-SUM($Z70:AS70),MIN($F70*INDEX($AA$24:$DB$24,AT$4-$D70+1),$F70-SUM($Z70:AS70)))))</f>
        <v>0</v>
      </c>
      <c r="AU70" s="191" t="n">
        <f aca="false" t="array" ref="AU70:AU70">IF(AU$4&lt;$D70,0,IF(AU$4&gt;$F$21,0,IF(AU$4=$F$21,$F70-SUM($Z70:AT70),MIN($F70*INDEX($AA$24:$DB$24,AU$4-$D70+1),$F70-SUM($Z70:AT70)))))</f>
        <v>0</v>
      </c>
      <c r="AV70" s="191" t="n">
        <f aca="false" t="array" ref="AV70:AV70">IF(AV$4&lt;$D70,0,IF(AV$4&gt;$F$21,0,IF(AV$4=$F$21,$F70-SUM($Z70:AU70),MIN($F70*INDEX($AA$24:$DB$24,AV$4-$D70+1),$F70-SUM($Z70:AU70)))))</f>
        <v>0</v>
      </c>
      <c r="AW70" s="191" t="n">
        <f aca="false" t="array" ref="AW70:AW70">IF(AW$4&lt;$D70,0,IF(AW$4&gt;$F$21,0,IF(AW$4=$F$21,$F70-SUM($Z70:AV70),MIN($F70*INDEX($AA$24:$DB$24,AW$4-$D70+1),$F70-SUM($Z70:AV70)))))</f>
        <v>0</v>
      </c>
      <c r="AX70" s="191" t="n">
        <f aca="false" t="array" ref="AX70:AX70">IF(AX$4&lt;$D70,0,IF(AX$4&gt;$F$21,0,IF(AX$4=$F$21,$F70-SUM($Z70:AW70),MIN($F70*INDEX($AA$24:$DB$24,AX$4-$D70+1),$F70-SUM($Z70:AW70)))))</f>
        <v>0</v>
      </c>
      <c r="AY70" s="191" t="n">
        <f aca="false" t="array" ref="AY70:AY70">IF(AY$4&lt;$D70,0,IF(AY$4&gt;$F$21,0,IF(AY$4=$F$21,$F70-SUM($Z70:AX70),MIN($F70*INDEX($AA$24:$DB$24,AY$4-$D70+1),$F70-SUM($Z70:AX70)))))</f>
        <v>0</v>
      </c>
      <c r="AZ70" s="191" t="n">
        <f aca="false" t="array" ref="AZ70:AZ70">IF(AZ$4&lt;$D70,0,IF(AZ$4&gt;$F$21,0,IF(AZ$4=$F$21,$F70-SUM($Z70:AY70),MIN($F70*INDEX($AA$24:$DB$24,AZ$4-$D70+1),$F70-SUM($Z70:AY70)))))</f>
        <v>0</v>
      </c>
      <c r="BA70" s="191" t="n">
        <f aca="false" t="array" ref="BA70:BA70">IF(BA$4&lt;$D70,0,IF(BA$4&gt;$F$21,0,IF(BA$4=$F$21,$F70-SUM($Z70:AZ70),MIN($F70*INDEX($AA$24:$DB$24,BA$4-$D70+1),$F70-SUM($Z70:AZ70)))))</f>
        <v>0</v>
      </c>
      <c r="BB70" s="191" t="n">
        <f aca="false" t="array" ref="BB70:BB70">IF(BB$4&lt;$D70,0,IF(BB$4&gt;$F$21,0,IF(BB$4=$F$21,$F70-SUM($Z70:BA70),MIN($F70*INDEX($AA$24:$DB$24,BB$4-$D70+1),$F70-SUM($Z70:BA70)))))</f>
        <v>0</v>
      </c>
      <c r="BC70" s="191" t="n">
        <f aca="false" t="array" ref="BC70:BC70">IF(BC$4&lt;$D70,0,IF(BC$4&gt;$F$21,0,IF(BC$4=$F$21,$F70-SUM($Z70:BB70),MIN($F70*INDEX($AA$24:$DB$24,BC$4-$D70+1),$F70-SUM($Z70:BB70)))))</f>
        <v>0</v>
      </c>
      <c r="BD70" s="191" t="n">
        <f aca="false" t="array" ref="BD70:BD70">IF(BD$4&lt;$D70,0,IF(BD$4&gt;$F$21,0,IF(BD$4=$F$21,$F70-SUM($Z70:BC70),MIN($F70*INDEX($AA$24:$DB$24,BD$4-$D70+1),$F70-SUM($Z70:BC70)))))</f>
        <v>0</v>
      </c>
      <c r="BE70" s="191" t="n">
        <f aca="false" t="array" ref="BE70:BE70">IF(BE$4&lt;$D70,0,IF(BE$4&gt;$F$21,0,IF(BE$4=$F$21,$F70-SUM($Z70:BD70),MIN($F70*INDEX($AA$24:$DB$24,BE$4-$D70+1),$F70-SUM($Z70:BD70)))))</f>
        <v>0</v>
      </c>
      <c r="BF70" s="191" t="n">
        <f aca="false" t="array" ref="BF70:BF70">IF(BF$4&lt;$D70,0,IF(BF$4&gt;$F$21,0,IF(BF$4=$F$21,$F70-SUM($Z70:BE70),MIN($F70*INDEX($AA$24:$DB$24,BF$4-$D70+1),$F70-SUM($Z70:BE70)))))</f>
        <v>0</v>
      </c>
      <c r="BG70" s="191" t="n">
        <f aca="false" t="array" ref="BG70:BG70">IF(BG$4&lt;$D70,0,IF(BG$4&gt;$F$21,0,IF(BG$4=$F$21,$F70-SUM($Z70:BF70),MIN($F70*INDEX($AA$24:$DB$24,BG$4-$D70+1),$F70-SUM($Z70:BF70)))))</f>
        <v>0</v>
      </c>
      <c r="BH70" s="191" t="n">
        <f aca="false" t="array" ref="BH70:BH70">IF(BH$4&lt;$D70,0,IF(BH$4&gt;$F$21,0,IF(BH$4=$F$21,$F70-SUM($Z70:BG70),MIN($F70*INDEX($AA$24:$DB$24,BH$4-$D70+1),$F70-SUM($Z70:BG70)))))</f>
        <v>0</v>
      </c>
      <c r="BI70" s="191" t="n">
        <f aca="false" t="array" ref="BI70:BI70">IF(BI$4&lt;$D70,0,IF(BI$4&gt;$F$21,0,IF(BI$4=$F$21,$F70-SUM($Z70:BH70),MIN($F70*INDEX($AA$24:$DB$24,BI$4-$D70+1),$F70-SUM($Z70:BH70)))))</f>
        <v>0</v>
      </c>
      <c r="BJ70" s="191" t="n">
        <f aca="false" t="array" ref="BJ70:BJ70">IF(BJ$4&lt;$D70,0,IF(BJ$4&gt;$F$21,0,IF(BJ$4=$F$21,$F70-SUM($Z70:BI70),MIN($F70*INDEX($AA$24:$DB$24,BJ$4-$D70+1),$F70-SUM($Z70:BI70)))))</f>
        <v>0</v>
      </c>
      <c r="BK70" s="191" t="n">
        <f aca="false" t="array" ref="BK70:BK70">IF(BK$4&lt;$D70,0,IF(BK$4&gt;$F$21,0,IF(BK$4=$F$21,$F70-SUM($Z70:BJ70),MIN($F70*INDEX($AA$24:$DB$24,BK$4-$D70+1),$F70-SUM($Z70:BJ70)))))</f>
        <v>0</v>
      </c>
      <c r="BL70" s="191" t="n">
        <f aca="false" t="array" ref="BL70:BL70">IF(BL$4&lt;$D70,0,IF(BL$4&gt;$F$21,0,IF(BL$4=$F$21,$F70-SUM($Z70:BK70),MIN($F70*INDEX($AA$24:$DB$24,BL$4-$D70+1),$F70-SUM($Z70:BK70)))))</f>
        <v>0</v>
      </c>
      <c r="BM70" s="191" t="n">
        <f aca="false" t="array" ref="BM70:BM70">IF(BM$4&lt;$D70,0,IF(BM$4&gt;$F$21,0,IF(BM$4=$F$21,$F70-SUM($Z70:BL70),MIN($F70*INDEX($AA$24:$DB$24,BM$4-$D70+1),$F70-SUM($Z70:BL70)))))</f>
        <v>0</v>
      </c>
      <c r="BN70" s="191" t="n">
        <f aca="false" t="array" ref="BN70:BN70">IF(BN$4&lt;$D70,0,IF(BN$4&gt;$F$21,0,IF(BN$4=$F$21,$F70-SUM($Z70:BM70),MIN($F70*INDEX($AA$24:$DB$24,BN$4-$D70+1),$F70-SUM($Z70:BM70)))))</f>
        <v>0</v>
      </c>
      <c r="BO70" s="191" t="n">
        <f aca="false" t="array" ref="BO70:BO70">IF(BO$4&lt;$D70,0,IF(BO$4&gt;$F$21,0,IF(BO$4=$F$21,$F70-SUM($Z70:BN70),MIN($F70*INDEX($AA$24:$DB$24,BO$4-$D70+1),$F70-SUM($Z70:BN70)))))</f>
        <v>0</v>
      </c>
      <c r="BP70" s="191" t="n">
        <f aca="false" t="array" ref="BP70:BP70">IF(BP$4&lt;$D70,0,IF(BP$4&gt;$F$21,0,IF(BP$4=$F$21,$F70-SUM($Z70:BO70),MIN($F70*INDEX($AA$24:$DB$24,BP$4-$D70+1),$F70-SUM($Z70:BO70)))))</f>
        <v>0</v>
      </c>
      <c r="BQ70" s="191" t="n">
        <f aca="false" t="array" ref="BQ70:BQ70">IF(BQ$4&lt;$D70,0,IF(BQ$4&gt;$F$21,0,IF(BQ$4=$F$21,$F70-SUM($Z70:BP70),MIN($F70*INDEX($AA$24:$DB$24,BQ$4-$D70+1),$F70-SUM($Z70:BP70)))))</f>
        <v>0</v>
      </c>
      <c r="BR70" s="191" t="n">
        <f aca="false" t="array" ref="BR70:BR70">IF(BR$4&lt;$D70,0,IF(BR$4&gt;$F$21,0,IF(BR$4=$F$21,$F70-SUM($Z70:BQ70),MIN($F70*INDEX($AA$24:$DB$24,BR$4-$D70+1),$F70-SUM($Z70:BQ70)))))</f>
        <v>0</v>
      </c>
      <c r="BS70" s="191" t="n">
        <f aca="false" t="array" ref="BS70:BS70">IF(BS$4&lt;$D70,0,IF(BS$4&gt;$F$21,0,IF(BS$4=$F$21,$F70-SUM($Z70:BR70),MIN($F70*INDEX($AA$24:$DB$24,BS$4-$D70+1),$F70-SUM($Z70:BR70)))))</f>
        <v>2.485</v>
      </c>
      <c r="BT70" s="191" t="n">
        <f aca="false" t="array" ref="BT70:BT70">IF(BT$4&lt;$D70,0,IF(BT$4&gt;$F$21,0,IF(BT$4=$F$21,$F70-SUM($Z70:BS70),MIN($F70*INDEX($AA$24:$DB$24,BT$4-$D70+1),$F70-SUM($Z70:BS70)))))</f>
        <v>4.7215</v>
      </c>
      <c r="BU70" s="191" t="n">
        <f aca="false" t="array" ref="BU70:BU70">IF(BU$4&lt;$D70,0,IF(BU$4&gt;$F$21,0,IF(BU$4=$F$21,$F70-SUM($Z70:BT70),MIN($F70*INDEX($AA$24:$DB$24,BU$4-$D70+1),$F70-SUM($Z70:BT70)))))</f>
        <v>4.2742</v>
      </c>
      <c r="BV70" s="191" t="n">
        <f aca="false" t="array" ref="BV70:BV70">IF(BV$4&lt;$D70,0,IF(BV$4&gt;$F$21,0,IF(BV$4=$F$21,$F70-SUM($Z70:BU70),MIN($F70*INDEX($AA$24:$DB$24,BV$4-$D70+1),$F70-SUM($Z70:BU70)))))</f>
        <v>3.8269</v>
      </c>
      <c r="BW70" s="191" t="n">
        <f aca="false" t="array" ref="BW70:BW70">IF(BW$4&lt;$D70,0,IF(BW$4&gt;$F$21,0,IF(BW$4=$F$21,$F70-SUM($Z70:BV70),MIN($F70*INDEX($AA$24:$DB$24,BW$4-$D70+1),$F70-SUM($Z70:BV70)))))</f>
        <v>3.4293</v>
      </c>
      <c r="BX70" s="191" t="n">
        <f aca="false" t="array" ref="BX70:BX70">IF(BX$4&lt;$D70,0,IF(BX$4&gt;$F$21,0,IF(BX$4=$F$21,$F70-SUM($Z70:BW70),MIN($F70*INDEX($AA$24:$DB$24,BX$4-$D70+1),$F70-SUM($Z70:BW70)))))</f>
        <v>3.0814</v>
      </c>
      <c r="BY70" s="191" t="n">
        <f aca="false" t="array" ref="BY70:BY70">IF(BY$4&lt;$D70,0,IF(BY$4&gt;$F$21,0,IF(BY$4=$F$21,$F70-SUM($Z70:BX70),MIN($F70*INDEX($AA$24:$DB$24,BY$4-$D70+1),$F70-SUM($Z70:BX70)))))</f>
        <v>2.9323</v>
      </c>
      <c r="BZ70" s="191" t="n">
        <f aca="false" t="array" ref="BZ70:BZ70">IF(BZ$4&lt;$D70,0,IF(BZ$4&gt;$F$21,0,IF(BZ$4=$F$21,$F70-SUM($Z70:BY70),MIN($F70*INDEX($AA$24:$DB$24,BZ$4-$D70+1),$F70-SUM($Z70:BY70)))))</f>
        <v>2.9323</v>
      </c>
      <c r="CA70" s="191" t="n">
        <f aca="false" t="array" ref="CA70:CA70">IF(CA$4&lt;$D70,0,IF(CA$4&gt;$F$21,0,IF(CA$4=$F$21,$F70-SUM($Z70:BZ70),MIN($F70*INDEX($AA$24:$DB$24,CA$4-$D70+1),$F70-SUM($Z70:BZ70)))))</f>
        <v>2.9323</v>
      </c>
      <c r="CB70" s="191" t="n">
        <f aca="false" t="array" ref="CB70:CB70">IF(CB$4&lt;$D70,0,IF(CB$4&gt;$F$21,0,IF(CB$4=$F$21,$F70-SUM($Z70:CA70),MIN($F70*INDEX($AA$24:$DB$24,CB$4-$D70+1),$F70-SUM($Z70:CA70)))))</f>
        <v>2.9323</v>
      </c>
      <c r="CC70" s="191" t="n">
        <f aca="false" t="array" ref="CC70:CC70">IF(CC$4&lt;$D70,0,IF(CC$4&gt;$F$21,0,IF(CC$4=$F$21,$F70-SUM($Z70:CB70),MIN($F70*INDEX($AA$24:$DB$24,CC$4-$D70+1),$F70-SUM($Z70:CB70)))))</f>
        <v>16.1525</v>
      </c>
      <c r="CD70" s="191" t="n">
        <f aca="false" t="array" ref="CD70:CD70">IF(CD$4&lt;$D70,0,IF(CD$4&gt;$F$21,0,IF(CD$4=$F$21,$F70-SUM($Z70:CC70),MIN($F70*INDEX($AA$24:$DB$24,CD$4-$D70+1),$F70-SUM($Z70:CC70)))))</f>
        <v>0</v>
      </c>
      <c r="CE70" s="191" t="n">
        <f aca="false" t="array" ref="CE70:CE70">IF(CE$4&lt;$D70,0,IF(CE$4&gt;$F$21,0,IF(CE$4=$F$21,$F70-SUM($Z70:CD70),MIN($F70*INDEX($AA$24:$DB$24,CE$4-$D70+1),$F70-SUM($Z70:CD70)))))</f>
        <v>0</v>
      </c>
      <c r="CF70" s="191" t="n">
        <f aca="false" t="array" ref="CF70:CF70">IF(CF$4&lt;$D70,0,IF(CF$4&gt;$F$21,0,IF(CF$4=$F$21,$F70-SUM($Z70:CE70),MIN($F70*INDEX($AA$24:$DB$24,CF$4-$D70+1),$F70-SUM($Z70:CE70)))))</f>
        <v>0</v>
      </c>
      <c r="CG70" s="191" t="n">
        <f aca="false" t="array" ref="CG70:CG70">IF(CG$4&lt;$D70,0,IF(CG$4&gt;$F$21,0,IF(CG$4=$F$21,$F70-SUM($Z70:CF70),MIN($F70*INDEX($AA$24:$DB$24,CG$4-$D70+1),$F70-SUM($Z70:CF70)))))</f>
        <v>0</v>
      </c>
      <c r="CH70" s="191" t="n">
        <f aca="false" t="array" ref="CH70:CH70">IF(CH$4&lt;$D70,0,IF(CH$4&gt;$F$21,0,IF(CH$4=$F$21,$F70-SUM($Z70:CG70),MIN($F70*INDEX($AA$24:$DB$24,CH$4-$D70+1),$F70-SUM($Z70:CG70)))))</f>
        <v>0</v>
      </c>
      <c r="CI70" s="191" t="n">
        <f aca="false" t="array" ref="CI70:CI70">IF(CI$4&lt;$D70,0,IF(CI$4&gt;$F$21,0,IF(CI$4=$F$21,$F70-SUM($Z70:CH70),MIN($F70*INDEX($AA$24:$DB$24,CI$4-$D70+1),$F70-SUM($Z70:CH70)))))</f>
        <v>0</v>
      </c>
      <c r="CJ70" s="191" t="n">
        <f aca="false" t="array" ref="CJ70:CJ70">IF(CJ$4&lt;$D70,0,IF(CJ$4&gt;$F$21,0,IF(CJ$4=$F$21,$F70-SUM($Z70:CI70),MIN($F70*INDEX($AA$24:$DB$24,CJ$4-$D70+1),$F70-SUM($Z70:CI70)))))</f>
        <v>0</v>
      </c>
      <c r="CK70" s="191" t="n">
        <f aca="false" t="array" ref="CK70:CK70">IF(CK$4&lt;$D70,0,IF(CK$4&gt;$F$21,0,IF(CK$4=$F$21,$F70-SUM($Z70:CJ70),MIN($F70*INDEX($AA$24:$DB$24,CK$4-$D70+1),$F70-SUM($Z70:CJ70)))))</f>
        <v>0</v>
      </c>
      <c r="CL70" s="191" t="n">
        <f aca="false" t="array" ref="CL70:CL70">IF(CL$4&lt;$D70,0,IF(CL$4&gt;$F$21,0,IF(CL$4=$F$21,$F70-SUM($Z70:CK70),MIN($F70*INDEX($AA$24:$DB$24,CL$4-$D70+1),$F70-SUM($Z70:CK70)))))</f>
        <v>0</v>
      </c>
      <c r="CM70" s="191" t="n">
        <f aca="false" t="array" ref="CM70:CM70">IF(CM$4&lt;$D70,0,IF(CM$4&gt;$F$21,0,IF(CM$4=$F$21,$F70-SUM($Z70:CL70),MIN($F70*INDEX($AA$24:$DB$24,CM$4-$D70+1),$F70-SUM($Z70:CL70)))))</f>
        <v>0</v>
      </c>
      <c r="CN70" s="191" t="n">
        <f aca="false" t="array" ref="CN70:CN70">IF(CN$4&lt;$D70,0,IF(CN$4&gt;$F$21,0,IF(CN$4=$F$21,$F70-SUM($Z70:CM70),MIN($F70*INDEX($AA$24:$DB$24,CN$4-$D70+1),$F70-SUM($Z70:CM70)))))</f>
        <v>0</v>
      </c>
      <c r="CO70" s="191" t="n">
        <f aca="false" t="array" ref="CO70:CO70">IF(CO$4&lt;$D70,0,IF(CO$4&gt;$F$21,0,IF(CO$4=$F$21,$F70-SUM($Z70:CN70),MIN($F70*INDEX($AA$24:$DB$24,CO$4-$D70+1),$F70-SUM($Z70:CN70)))))</f>
        <v>0</v>
      </c>
      <c r="CP70" s="191" t="n">
        <f aca="false" t="array" ref="CP70:CP70">IF(CP$4&lt;$D70,0,IF(CP$4&gt;$F$21,0,IF(CP$4=$F$21,$F70-SUM($Z70:CO70),MIN($F70*INDEX($AA$24:$DB$24,CP$4-$D70+1),$F70-SUM($Z70:CO70)))))</f>
        <v>0</v>
      </c>
      <c r="CQ70" s="191" t="n">
        <f aca="false" t="array" ref="CQ70:CQ70">IF(CQ$4&lt;$D70,0,IF(CQ$4&gt;$F$21,0,IF(CQ$4=$F$21,$F70-SUM($Z70:CP70),MIN($F70*INDEX($AA$24:$DB$24,CQ$4-$D70+1),$F70-SUM($Z70:CP70)))))</f>
        <v>0</v>
      </c>
      <c r="CR70" s="191" t="n">
        <f aca="false" t="array" ref="CR70:CR70">IF(CR$4&lt;$D70,0,IF(CR$4&gt;$F$21,0,IF(CR$4=$F$21,$F70-SUM($Z70:CQ70),MIN($F70*INDEX($AA$24:$DB$24,CR$4-$D70+1),$F70-SUM($Z70:CQ70)))))</f>
        <v>0</v>
      </c>
      <c r="CS70" s="191" t="n">
        <f aca="false" t="array" ref="CS70:CS70">IF(CS$4&lt;$D70,0,IF(CS$4&gt;$F$21,0,IF(CS$4=$F$21,$F70-SUM($Z70:CR70),MIN($F70*INDEX($AA$24:$DB$24,CS$4-$D70+1),$F70-SUM($Z70:CR70)))))</f>
        <v>0</v>
      </c>
      <c r="CT70" s="191" t="n">
        <f aca="false" t="array" ref="CT70:CT70">IF(CT$4&lt;$D70,0,IF(CT$4&gt;$F$21,0,IF(CT$4=$F$21,$F70-SUM($Z70:CS70),MIN($F70*INDEX($AA$24:$DB$24,CT$4-$D70+1),$F70-SUM($Z70:CS70)))))</f>
        <v>0</v>
      </c>
      <c r="CU70" s="191" t="n">
        <f aca="false" t="array" ref="CU70:CU70">IF(CU$4&lt;$D70,0,IF(CU$4&gt;$F$21,0,IF(CU$4=$F$21,$F70-SUM($Z70:CT70),MIN($F70*INDEX($AA$24:$DB$24,CU$4-$D70+1),$F70-SUM($Z70:CT70)))))</f>
        <v>0</v>
      </c>
      <c r="CV70" s="191" t="n">
        <f aca="false" t="array" ref="CV70:CV70">IF(CV$4&lt;$D70,0,IF(CV$4&gt;$F$21,0,IF(CV$4=$F$21,$F70-SUM($Z70:CU70),MIN($F70*INDEX($AA$24:$DB$24,CV$4-$D70+1),$F70-SUM($Z70:CU70)))))</f>
        <v>0</v>
      </c>
      <c r="CW70" s="191" t="n">
        <f aca="false" t="array" ref="CW70:CW70">IF(CW$4&lt;$D70,0,IF(CW$4&gt;$F$21,0,IF(CW$4=$F$21,$F70-SUM($Z70:CV70),MIN($F70*INDEX($AA$24:$DB$24,CW$4-$D70+1),$F70-SUM($Z70:CV70)))))</f>
        <v>0</v>
      </c>
      <c r="CX70" s="191" t="n">
        <f aca="false" t="array" ref="CX70:CX70">IF(CX$4&lt;$D70,0,IF(CX$4&gt;$F$21,0,IF(CX$4=$F$21,$F70-SUM($Z70:CW70),MIN($F70*INDEX($AA$24:$DB$24,CX$4-$D70+1),$F70-SUM($Z70:CW70)))))</f>
        <v>0</v>
      </c>
      <c r="CY70" s="191" t="n">
        <f aca="false" t="array" ref="CY70:CY70">IF(CY$4&lt;$D70,0,IF(CY$4&gt;$F$21,0,IF(CY$4=$F$21,$F70-SUM($Z70:CX70),MIN($F70*INDEX($AA$24:$DB$24,CY$4-$D70+1),$F70-SUM($Z70:CX70)))))</f>
        <v>0</v>
      </c>
      <c r="CZ70" s="191" t="n">
        <f aca="false" t="array" ref="CZ70:CZ70">IF(CZ$4&lt;$D70,0,IF(CZ$4&gt;$F$21,0,IF(CZ$4=$F$21,$F70-SUM($Z70:CY70),MIN($F70*INDEX($AA$24:$DB$24,CZ$4-$D70+1),$F70-SUM($Z70:CY70)))))</f>
        <v>0</v>
      </c>
      <c r="DA70" s="191" t="n">
        <f aca="false" t="array" ref="DA70:DA70">IF(DA$4&lt;$D70,0,IF(DA$4&gt;$F$21,0,IF(DA$4=$F$21,$F70-SUM($Z70:CZ70),MIN($F70*INDEX($AA$24:$DB$24,DA$4-$D70+1),$F70-SUM($Z70:CZ70)))))</f>
        <v>0</v>
      </c>
      <c r="DB70" s="191" t="n">
        <f aca="false" t="array" ref="DB70:DB70">IF(DB$4&lt;$D70,0,IF(DB$4&gt;$F$21,0,IF(DB$4=$F$21,$F70-SUM($Z70:DA70),MIN($F70*INDEX($AA$24:$DB$24,DB$4-$D70+1),$F70-SUM($Z70:DA70)))))</f>
        <v>0</v>
      </c>
    </row>
    <row r="71" customFormat="false" ht="14.25" hidden="false" customHeight="false" outlineLevel="3" collapsed="false">
      <c r="D71" s="3" t="n">
        <v>46</v>
      </c>
      <c r="E71" s="3" t="str">
        <v>Total Capex Year 46</v>
      </c>
      <c r="F71" s="187" t="n">
        <v>71.1</v>
      </c>
      <c r="G71" s="187" t="n">
        <f aca="false">SUM(AA71:DB71)-F71</f>
        <v>0</v>
      </c>
      <c r="AA71" s="191" t="n">
        <f aca="false" t="array" ref="AA71:AA71">IF(AA$4&lt;$D71,0,IF(AA$4&gt;$F$21,0,IF(AA$4=$F$21,$F71-SUM($Z71:Z71),MIN($F71*INDEX($AA$24:$DB$24,AA$4-$D71+1),$F71-SUM($Z71:Z71)))))</f>
        <v>0</v>
      </c>
      <c r="AB71" s="191" t="n">
        <f aca="false" t="array" ref="AB71:AB71">IF(AB$4&lt;$D71,0,IF(AB$4&gt;$F$21,0,IF(AB$4=$F$21,$F71-SUM($Z71:AA71),MIN($F71*INDEX($AA$24:$DB$24,AB$4-$D71+1),$F71-SUM($Z71:AA71)))))</f>
        <v>0</v>
      </c>
      <c r="AC71" s="191" t="n">
        <f aca="false" t="array" ref="AC71:AC71">IF(AC$4&lt;$D71,0,IF(AC$4&gt;$F$21,0,IF(AC$4=$F$21,$F71-SUM($Z71:AB71),MIN($F71*INDEX($AA$24:$DB$24,AC$4-$D71+1),$F71-SUM($Z71:AB71)))))</f>
        <v>0</v>
      </c>
      <c r="AD71" s="191" t="n">
        <f aca="false" t="array" ref="AD71:AD71">IF(AD$4&lt;$D71,0,IF(AD$4&gt;$F$21,0,IF(AD$4=$F$21,$F71-SUM($Z71:AC71),MIN($F71*INDEX($AA$24:$DB$24,AD$4-$D71+1),$F71-SUM($Z71:AC71)))))</f>
        <v>0</v>
      </c>
      <c r="AE71" s="191" t="n">
        <f aca="false" t="array" ref="AE71:AE71">IF(AE$4&lt;$D71,0,IF(AE$4&gt;$F$21,0,IF(AE$4=$F$21,$F71-SUM($Z71:AD71),MIN($F71*INDEX($AA$24:$DB$24,AE$4-$D71+1),$F71-SUM($Z71:AD71)))))</f>
        <v>0</v>
      </c>
      <c r="AF71" s="191" t="n">
        <f aca="false" t="array" ref="AF71:AF71">IF(AF$4&lt;$D71,0,IF(AF$4&gt;$F$21,0,IF(AF$4=$F$21,$F71-SUM($Z71:AE71),MIN($F71*INDEX($AA$24:$DB$24,AF$4-$D71+1),$F71-SUM($Z71:AE71)))))</f>
        <v>0</v>
      </c>
      <c r="AG71" s="191" t="n">
        <f aca="false" t="array" ref="AG71:AG71">IF(AG$4&lt;$D71,0,IF(AG$4&gt;$F$21,0,IF(AG$4=$F$21,$F71-SUM($Z71:AF71),MIN($F71*INDEX($AA$24:$DB$24,AG$4-$D71+1),$F71-SUM($Z71:AF71)))))</f>
        <v>0</v>
      </c>
      <c r="AH71" s="191" t="n">
        <f aca="false" t="array" ref="AH71:AH71">IF(AH$4&lt;$D71,0,IF(AH$4&gt;$F$21,0,IF(AH$4=$F$21,$F71-SUM($Z71:AG71),MIN($F71*INDEX($AA$24:$DB$24,AH$4-$D71+1),$F71-SUM($Z71:AG71)))))</f>
        <v>0</v>
      </c>
      <c r="AI71" s="191" t="n">
        <f aca="false" t="array" ref="AI71:AI71">IF(AI$4&lt;$D71,0,IF(AI$4&gt;$F$21,0,IF(AI$4=$F$21,$F71-SUM($Z71:AH71),MIN($F71*INDEX($AA$24:$DB$24,AI$4-$D71+1),$F71-SUM($Z71:AH71)))))</f>
        <v>0</v>
      </c>
      <c r="AJ71" s="191" t="n">
        <f aca="false" t="array" ref="AJ71:AJ71">IF(AJ$4&lt;$D71,0,IF(AJ$4&gt;$F$21,0,IF(AJ$4=$F$21,$F71-SUM($Z71:AI71),MIN($F71*INDEX($AA$24:$DB$24,AJ$4-$D71+1),$F71-SUM($Z71:AI71)))))</f>
        <v>0</v>
      </c>
      <c r="AK71" s="191" t="n">
        <f aca="false" t="array" ref="AK71:AK71">IF(AK$4&lt;$D71,0,IF(AK$4&gt;$F$21,0,IF(AK$4=$F$21,$F71-SUM($Z71:AJ71),MIN($F71*INDEX($AA$24:$DB$24,AK$4-$D71+1),$F71-SUM($Z71:AJ71)))))</f>
        <v>0</v>
      </c>
      <c r="AL71" s="191" t="n">
        <f aca="false" t="array" ref="AL71:AL71">IF(AL$4&lt;$D71,0,IF(AL$4&gt;$F$21,0,IF(AL$4=$F$21,$F71-SUM($Z71:AK71),MIN($F71*INDEX($AA$24:$DB$24,AL$4-$D71+1),$F71-SUM($Z71:AK71)))))</f>
        <v>0</v>
      </c>
      <c r="AM71" s="191" t="n">
        <f aca="false" t="array" ref="AM71:AM71">IF(AM$4&lt;$D71,0,IF(AM$4&gt;$F$21,0,IF(AM$4=$F$21,$F71-SUM($Z71:AL71),MIN($F71*INDEX($AA$24:$DB$24,AM$4-$D71+1),$F71-SUM($Z71:AL71)))))</f>
        <v>0</v>
      </c>
      <c r="AN71" s="191" t="n">
        <f aca="false" t="array" ref="AN71:AN71">IF(AN$4&lt;$D71,0,IF(AN$4&gt;$F$21,0,IF(AN$4=$F$21,$F71-SUM($Z71:AM71),MIN($F71*INDEX($AA$24:$DB$24,AN$4-$D71+1),$F71-SUM($Z71:AM71)))))</f>
        <v>0</v>
      </c>
      <c r="AO71" s="191" t="n">
        <f aca="false" t="array" ref="AO71:AO71">IF(AO$4&lt;$D71,0,IF(AO$4&gt;$F$21,0,IF(AO$4=$F$21,$F71-SUM($Z71:AN71),MIN($F71*INDEX($AA$24:$DB$24,AO$4-$D71+1),$F71-SUM($Z71:AN71)))))</f>
        <v>0</v>
      </c>
      <c r="AP71" s="191" t="n">
        <f aca="false" t="array" ref="AP71:AP71">IF(AP$4&lt;$D71,0,IF(AP$4&gt;$F$21,0,IF(AP$4=$F$21,$F71-SUM($Z71:AO71),MIN($F71*INDEX($AA$24:$DB$24,AP$4-$D71+1),$F71-SUM($Z71:AO71)))))</f>
        <v>0</v>
      </c>
      <c r="AQ71" s="191" t="n">
        <f aca="false" t="array" ref="AQ71:AQ71">IF(AQ$4&lt;$D71,0,IF(AQ$4&gt;$F$21,0,IF(AQ$4=$F$21,$F71-SUM($Z71:AP71),MIN($F71*INDEX($AA$24:$DB$24,AQ$4-$D71+1),$F71-SUM($Z71:AP71)))))</f>
        <v>0</v>
      </c>
      <c r="AR71" s="191" t="n">
        <f aca="false" t="array" ref="AR71:AR71">IF(AR$4&lt;$D71,0,IF(AR$4&gt;$F$21,0,IF(AR$4=$F$21,$F71-SUM($Z71:AQ71),MIN($F71*INDEX($AA$24:$DB$24,AR$4-$D71+1),$F71-SUM($Z71:AQ71)))))</f>
        <v>0</v>
      </c>
      <c r="AS71" s="191" t="n">
        <f aca="false" t="array" ref="AS71:AS71">IF(AS$4&lt;$D71,0,IF(AS$4&gt;$F$21,0,IF(AS$4=$F$21,$F71-SUM($Z71:AR71),MIN($F71*INDEX($AA$24:$DB$24,AS$4-$D71+1),$F71-SUM($Z71:AR71)))))</f>
        <v>0</v>
      </c>
      <c r="AT71" s="191" t="n">
        <f aca="false" t="array" ref="AT71:AT71">IF(AT$4&lt;$D71,0,IF(AT$4&gt;$F$21,0,IF(AT$4=$F$21,$F71-SUM($Z71:AS71),MIN($F71*INDEX($AA$24:$DB$24,AT$4-$D71+1),$F71-SUM($Z71:AS71)))))</f>
        <v>0</v>
      </c>
      <c r="AU71" s="191" t="n">
        <f aca="false" t="array" ref="AU71:AU71">IF(AU$4&lt;$D71,0,IF(AU$4&gt;$F$21,0,IF(AU$4=$F$21,$F71-SUM($Z71:AT71),MIN($F71*INDEX($AA$24:$DB$24,AU$4-$D71+1),$F71-SUM($Z71:AT71)))))</f>
        <v>0</v>
      </c>
      <c r="AV71" s="191" t="n">
        <f aca="false" t="array" ref="AV71:AV71">IF(AV$4&lt;$D71,0,IF(AV$4&gt;$F$21,0,IF(AV$4=$F$21,$F71-SUM($Z71:AU71),MIN($F71*INDEX($AA$24:$DB$24,AV$4-$D71+1),$F71-SUM($Z71:AU71)))))</f>
        <v>0</v>
      </c>
      <c r="AW71" s="191" t="n">
        <f aca="false" t="array" ref="AW71:AW71">IF(AW$4&lt;$D71,0,IF(AW$4&gt;$F$21,0,IF(AW$4=$F$21,$F71-SUM($Z71:AV71),MIN($F71*INDEX($AA$24:$DB$24,AW$4-$D71+1),$F71-SUM($Z71:AV71)))))</f>
        <v>0</v>
      </c>
      <c r="AX71" s="191" t="n">
        <f aca="false" t="array" ref="AX71:AX71">IF(AX$4&lt;$D71,0,IF(AX$4&gt;$F$21,0,IF(AX$4=$F$21,$F71-SUM($Z71:AW71),MIN($F71*INDEX($AA$24:$DB$24,AX$4-$D71+1),$F71-SUM($Z71:AW71)))))</f>
        <v>0</v>
      </c>
      <c r="AY71" s="191" t="n">
        <f aca="false" t="array" ref="AY71:AY71">IF(AY$4&lt;$D71,0,IF(AY$4&gt;$F$21,0,IF(AY$4=$F$21,$F71-SUM($Z71:AX71),MIN($F71*INDEX($AA$24:$DB$24,AY$4-$D71+1),$F71-SUM($Z71:AX71)))))</f>
        <v>0</v>
      </c>
      <c r="AZ71" s="191" t="n">
        <f aca="false" t="array" ref="AZ71:AZ71">IF(AZ$4&lt;$D71,0,IF(AZ$4&gt;$F$21,0,IF(AZ$4=$F$21,$F71-SUM($Z71:AY71),MIN($F71*INDEX($AA$24:$DB$24,AZ$4-$D71+1),$F71-SUM($Z71:AY71)))))</f>
        <v>0</v>
      </c>
      <c r="BA71" s="191" t="n">
        <f aca="false" t="array" ref="BA71:BA71">IF(BA$4&lt;$D71,0,IF(BA$4&gt;$F$21,0,IF(BA$4=$F$21,$F71-SUM($Z71:AZ71),MIN($F71*INDEX($AA$24:$DB$24,BA$4-$D71+1),$F71-SUM($Z71:AZ71)))))</f>
        <v>0</v>
      </c>
      <c r="BB71" s="191" t="n">
        <f aca="false" t="array" ref="BB71:BB71">IF(BB$4&lt;$D71,0,IF(BB$4&gt;$F$21,0,IF(BB$4=$F$21,$F71-SUM($Z71:BA71),MIN($F71*INDEX($AA$24:$DB$24,BB$4-$D71+1),$F71-SUM($Z71:BA71)))))</f>
        <v>0</v>
      </c>
      <c r="BC71" s="191" t="n">
        <f aca="false" t="array" ref="BC71:BC71">IF(BC$4&lt;$D71,0,IF(BC$4&gt;$F$21,0,IF(BC$4=$F$21,$F71-SUM($Z71:BB71),MIN($F71*INDEX($AA$24:$DB$24,BC$4-$D71+1),$F71-SUM($Z71:BB71)))))</f>
        <v>0</v>
      </c>
      <c r="BD71" s="191" t="n">
        <f aca="false" t="array" ref="BD71:BD71">IF(BD$4&lt;$D71,0,IF(BD$4&gt;$F$21,0,IF(BD$4=$F$21,$F71-SUM($Z71:BC71),MIN($F71*INDEX($AA$24:$DB$24,BD$4-$D71+1),$F71-SUM($Z71:BC71)))))</f>
        <v>0</v>
      </c>
      <c r="BE71" s="191" t="n">
        <f aca="false" t="array" ref="BE71:BE71">IF(BE$4&lt;$D71,0,IF(BE$4&gt;$F$21,0,IF(BE$4=$F$21,$F71-SUM($Z71:BD71),MIN($F71*INDEX($AA$24:$DB$24,BE$4-$D71+1),$F71-SUM($Z71:BD71)))))</f>
        <v>0</v>
      </c>
      <c r="BF71" s="191" t="n">
        <f aca="false" t="array" ref="BF71:BF71">IF(BF$4&lt;$D71,0,IF(BF$4&gt;$F$21,0,IF(BF$4=$F$21,$F71-SUM($Z71:BE71),MIN($F71*INDEX($AA$24:$DB$24,BF$4-$D71+1),$F71-SUM($Z71:BE71)))))</f>
        <v>0</v>
      </c>
      <c r="BG71" s="191" t="n">
        <f aca="false" t="array" ref="BG71:BG71">IF(BG$4&lt;$D71,0,IF(BG$4&gt;$F$21,0,IF(BG$4=$F$21,$F71-SUM($Z71:BF71),MIN($F71*INDEX($AA$24:$DB$24,BG$4-$D71+1),$F71-SUM($Z71:BF71)))))</f>
        <v>0</v>
      </c>
      <c r="BH71" s="191" t="n">
        <f aca="false" t="array" ref="BH71:BH71">IF(BH$4&lt;$D71,0,IF(BH$4&gt;$F$21,0,IF(BH$4=$F$21,$F71-SUM($Z71:BG71),MIN($F71*INDEX($AA$24:$DB$24,BH$4-$D71+1),$F71-SUM($Z71:BG71)))))</f>
        <v>0</v>
      </c>
      <c r="BI71" s="191" t="n">
        <f aca="false" t="array" ref="BI71:BI71">IF(BI$4&lt;$D71,0,IF(BI$4&gt;$F$21,0,IF(BI$4=$F$21,$F71-SUM($Z71:BH71),MIN($F71*INDEX($AA$24:$DB$24,BI$4-$D71+1),$F71-SUM($Z71:BH71)))))</f>
        <v>0</v>
      </c>
      <c r="BJ71" s="191" t="n">
        <f aca="false" t="array" ref="BJ71:BJ71">IF(BJ$4&lt;$D71,0,IF(BJ$4&gt;$F$21,0,IF(BJ$4=$F$21,$F71-SUM($Z71:BI71),MIN($F71*INDEX($AA$24:$DB$24,BJ$4-$D71+1),$F71-SUM($Z71:BI71)))))</f>
        <v>0</v>
      </c>
      <c r="BK71" s="191" t="n">
        <f aca="false" t="array" ref="BK71:BK71">IF(BK$4&lt;$D71,0,IF(BK$4&gt;$F$21,0,IF(BK$4=$F$21,$F71-SUM($Z71:BJ71),MIN($F71*INDEX($AA$24:$DB$24,BK$4-$D71+1),$F71-SUM($Z71:BJ71)))))</f>
        <v>0</v>
      </c>
      <c r="BL71" s="191" t="n">
        <f aca="false" t="array" ref="BL71:BL71">IF(BL$4&lt;$D71,0,IF(BL$4&gt;$F$21,0,IF(BL$4=$F$21,$F71-SUM($Z71:BK71),MIN($F71*INDEX($AA$24:$DB$24,BL$4-$D71+1),$F71-SUM($Z71:BK71)))))</f>
        <v>0</v>
      </c>
      <c r="BM71" s="191" t="n">
        <f aca="false" t="array" ref="BM71:BM71">IF(BM$4&lt;$D71,0,IF(BM$4&gt;$F$21,0,IF(BM$4=$F$21,$F71-SUM($Z71:BL71),MIN($F71*INDEX($AA$24:$DB$24,BM$4-$D71+1),$F71-SUM($Z71:BL71)))))</f>
        <v>0</v>
      </c>
      <c r="BN71" s="191" t="n">
        <f aca="false" t="array" ref="BN71:BN71">IF(BN$4&lt;$D71,0,IF(BN$4&gt;$F$21,0,IF(BN$4=$F$21,$F71-SUM($Z71:BM71),MIN($F71*INDEX($AA$24:$DB$24,BN$4-$D71+1),$F71-SUM($Z71:BM71)))))</f>
        <v>0</v>
      </c>
      <c r="BO71" s="191" t="n">
        <f aca="false" t="array" ref="BO71:BO71">IF(BO$4&lt;$D71,0,IF(BO$4&gt;$F$21,0,IF(BO$4=$F$21,$F71-SUM($Z71:BN71),MIN($F71*INDEX($AA$24:$DB$24,BO$4-$D71+1),$F71-SUM($Z71:BN71)))))</f>
        <v>0</v>
      </c>
      <c r="BP71" s="191" t="n">
        <f aca="false" t="array" ref="BP71:BP71">IF(BP$4&lt;$D71,0,IF(BP$4&gt;$F$21,0,IF(BP$4=$F$21,$F71-SUM($Z71:BO71),MIN($F71*INDEX($AA$24:$DB$24,BP$4-$D71+1),$F71-SUM($Z71:BO71)))))</f>
        <v>0</v>
      </c>
      <c r="BQ71" s="191" t="n">
        <f aca="false" t="array" ref="BQ71:BQ71">IF(BQ$4&lt;$D71,0,IF(BQ$4&gt;$F$21,0,IF(BQ$4=$F$21,$F71-SUM($Z71:BP71),MIN($F71*INDEX($AA$24:$DB$24,BQ$4-$D71+1),$F71-SUM($Z71:BP71)))))</f>
        <v>0</v>
      </c>
      <c r="BR71" s="191" t="n">
        <f aca="false" t="array" ref="BR71:BR71">IF(BR$4&lt;$D71,0,IF(BR$4&gt;$F$21,0,IF(BR$4=$F$21,$F71-SUM($Z71:BQ71),MIN($F71*INDEX($AA$24:$DB$24,BR$4-$D71+1),$F71-SUM($Z71:BQ71)))))</f>
        <v>0</v>
      </c>
      <c r="BS71" s="191" t="n">
        <f aca="false" t="array" ref="BS71:BS71">IF(BS$4&lt;$D71,0,IF(BS$4&gt;$F$21,0,IF(BS$4=$F$21,$F71-SUM($Z71:BR71),MIN($F71*INDEX($AA$24:$DB$24,BS$4-$D71+1),$F71-SUM($Z71:BR71)))))</f>
        <v>0</v>
      </c>
      <c r="BT71" s="191" t="n">
        <f aca="false" t="array" ref="BT71:BT71">IF(BT$4&lt;$D71,0,IF(BT$4&gt;$F$21,0,IF(BT$4=$F$21,$F71-SUM($Z71:BS71),MIN($F71*INDEX($AA$24:$DB$24,BT$4-$D71+1),$F71-SUM($Z71:BS71)))))</f>
        <v>3.555</v>
      </c>
      <c r="BU71" s="191" t="n">
        <f aca="false" t="array" ref="BU71:BU71">IF(BU$4&lt;$D71,0,IF(BU$4&gt;$F$21,0,IF(BU$4=$F$21,$F71-SUM($Z71:BT71),MIN($F71*INDEX($AA$24:$DB$24,BU$4-$D71+1),$F71-SUM($Z71:BT71)))))</f>
        <v>6.7545</v>
      </c>
      <c r="BV71" s="191" t="n">
        <f aca="false" t="array" ref="BV71:BV71">IF(BV$4&lt;$D71,0,IF(BV$4&gt;$F$21,0,IF(BV$4=$F$21,$F71-SUM($Z71:BU71),MIN($F71*INDEX($AA$24:$DB$24,BV$4-$D71+1),$F71-SUM($Z71:BU71)))))</f>
        <v>6.1146</v>
      </c>
      <c r="BW71" s="191" t="n">
        <f aca="false" t="array" ref="BW71:BW71">IF(BW$4&lt;$D71,0,IF(BW$4&gt;$F$21,0,IF(BW$4=$F$21,$F71-SUM($Z71:BV71),MIN($F71*INDEX($AA$24:$DB$24,BW$4-$D71+1),$F71-SUM($Z71:BV71)))))</f>
        <v>5.4747</v>
      </c>
      <c r="BX71" s="191" t="n">
        <f aca="false" t="array" ref="BX71:BX71">IF(BX$4&lt;$D71,0,IF(BX$4&gt;$F$21,0,IF(BX$4=$F$21,$F71-SUM($Z71:BW71),MIN($F71*INDEX($AA$24:$DB$24,BX$4-$D71+1),$F71-SUM($Z71:BW71)))))</f>
        <v>4.9059</v>
      </c>
      <c r="BY71" s="191" t="n">
        <f aca="false" t="array" ref="BY71:BY71">IF(BY$4&lt;$D71,0,IF(BY$4&gt;$F$21,0,IF(BY$4=$F$21,$F71-SUM($Z71:BX71),MIN($F71*INDEX($AA$24:$DB$24,BY$4-$D71+1),$F71-SUM($Z71:BX71)))))</f>
        <v>4.4082</v>
      </c>
      <c r="BZ71" s="191" t="n">
        <f aca="false" t="array" ref="BZ71:BZ71">IF(BZ$4&lt;$D71,0,IF(BZ$4&gt;$F$21,0,IF(BZ$4=$F$21,$F71-SUM($Z71:BY71),MIN($F71*INDEX($AA$24:$DB$24,BZ$4-$D71+1),$F71-SUM($Z71:BY71)))))</f>
        <v>4.1949</v>
      </c>
      <c r="CA71" s="191" t="n">
        <f aca="false" t="array" ref="CA71:CA71">IF(CA$4&lt;$D71,0,IF(CA$4&gt;$F$21,0,IF(CA$4=$F$21,$F71-SUM($Z71:BZ71),MIN($F71*INDEX($AA$24:$DB$24,CA$4-$D71+1),$F71-SUM($Z71:BZ71)))))</f>
        <v>4.1949</v>
      </c>
      <c r="CB71" s="191" t="n">
        <f aca="false" t="array" ref="CB71:CB71">IF(CB$4&lt;$D71,0,IF(CB$4&gt;$F$21,0,IF(CB$4=$F$21,$F71-SUM($Z71:CA71),MIN($F71*INDEX($AA$24:$DB$24,CB$4-$D71+1),$F71-SUM($Z71:CA71)))))</f>
        <v>4.1949</v>
      </c>
      <c r="CC71" s="191" t="n">
        <f aca="false" t="array" ref="CC71:CC71">IF(CC$4&lt;$D71,0,IF(CC$4&gt;$F$21,0,IF(CC$4=$F$21,$F71-SUM($Z71:CB71),MIN($F71*INDEX($AA$24:$DB$24,CC$4-$D71+1),$F71-SUM($Z71:CB71)))))</f>
        <v>27.3024</v>
      </c>
      <c r="CD71" s="191" t="n">
        <f aca="false" t="array" ref="CD71:CD71">IF(CD$4&lt;$D71,0,IF(CD$4&gt;$F$21,0,IF(CD$4=$F$21,$F71-SUM($Z71:CC71),MIN($F71*INDEX($AA$24:$DB$24,CD$4-$D71+1),$F71-SUM($Z71:CC71)))))</f>
        <v>0</v>
      </c>
      <c r="CE71" s="191" t="n">
        <f aca="false" t="array" ref="CE71:CE71">IF(CE$4&lt;$D71,0,IF(CE$4&gt;$F$21,0,IF(CE$4=$F$21,$F71-SUM($Z71:CD71),MIN($F71*INDEX($AA$24:$DB$24,CE$4-$D71+1),$F71-SUM($Z71:CD71)))))</f>
        <v>0</v>
      </c>
      <c r="CF71" s="191" t="n">
        <f aca="false" t="array" ref="CF71:CF71">IF(CF$4&lt;$D71,0,IF(CF$4&gt;$F$21,0,IF(CF$4=$F$21,$F71-SUM($Z71:CE71),MIN($F71*INDEX($AA$24:$DB$24,CF$4-$D71+1),$F71-SUM($Z71:CE71)))))</f>
        <v>0</v>
      </c>
      <c r="CG71" s="191" t="n">
        <f aca="false" t="array" ref="CG71:CG71">IF(CG$4&lt;$D71,0,IF(CG$4&gt;$F$21,0,IF(CG$4=$F$21,$F71-SUM($Z71:CF71),MIN($F71*INDEX($AA$24:$DB$24,CG$4-$D71+1),$F71-SUM($Z71:CF71)))))</f>
        <v>0</v>
      </c>
      <c r="CH71" s="191" t="n">
        <f aca="false" t="array" ref="CH71:CH71">IF(CH$4&lt;$D71,0,IF(CH$4&gt;$F$21,0,IF(CH$4=$F$21,$F71-SUM($Z71:CG71),MIN($F71*INDEX($AA$24:$DB$24,CH$4-$D71+1),$F71-SUM($Z71:CG71)))))</f>
        <v>0</v>
      </c>
      <c r="CI71" s="191" t="n">
        <f aca="false" t="array" ref="CI71:CI71">IF(CI$4&lt;$D71,0,IF(CI$4&gt;$F$21,0,IF(CI$4=$F$21,$F71-SUM($Z71:CH71),MIN($F71*INDEX($AA$24:$DB$24,CI$4-$D71+1),$F71-SUM($Z71:CH71)))))</f>
        <v>0</v>
      </c>
      <c r="CJ71" s="191" t="n">
        <f aca="false" t="array" ref="CJ71:CJ71">IF(CJ$4&lt;$D71,0,IF(CJ$4&gt;$F$21,0,IF(CJ$4=$F$21,$F71-SUM($Z71:CI71),MIN($F71*INDEX($AA$24:$DB$24,CJ$4-$D71+1),$F71-SUM($Z71:CI71)))))</f>
        <v>0</v>
      </c>
      <c r="CK71" s="191" t="n">
        <f aca="false" t="array" ref="CK71:CK71">IF(CK$4&lt;$D71,0,IF(CK$4&gt;$F$21,0,IF(CK$4=$F$21,$F71-SUM($Z71:CJ71),MIN($F71*INDEX($AA$24:$DB$24,CK$4-$D71+1),$F71-SUM($Z71:CJ71)))))</f>
        <v>0</v>
      </c>
      <c r="CL71" s="191" t="n">
        <f aca="false" t="array" ref="CL71:CL71">IF(CL$4&lt;$D71,0,IF(CL$4&gt;$F$21,0,IF(CL$4=$F$21,$F71-SUM($Z71:CK71),MIN($F71*INDEX($AA$24:$DB$24,CL$4-$D71+1),$F71-SUM($Z71:CK71)))))</f>
        <v>0</v>
      </c>
      <c r="CM71" s="191" t="n">
        <f aca="false" t="array" ref="CM71:CM71">IF(CM$4&lt;$D71,0,IF(CM$4&gt;$F$21,0,IF(CM$4=$F$21,$F71-SUM($Z71:CL71),MIN($F71*INDEX($AA$24:$DB$24,CM$4-$D71+1),$F71-SUM($Z71:CL71)))))</f>
        <v>0</v>
      </c>
      <c r="CN71" s="191" t="n">
        <f aca="false" t="array" ref="CN71:CN71">IF(CN$4&lt;$D71,0,IF(CN$4&gt;$F$21,0,IF(CN$4=$F$21,$F71-SUM($Z71:CM71),MIN($F71*INDEX($AA$24:$DB$24,CN$4-$D71+1),$F71-SUM($Z71:CM71)))))</f>
        <v>0</v>
      </c>
      <c r="CO71" s="191" t="n">
        <f aca="false" t="array" ref="CO71:CO71">IF(CO$4&lt;$D71,0,IF(CO$4&gt;$F$21,0,IF(CO$4=$F$21,$F71-SUM($Z71:CN71),MIN($F71*INDEX($AA$24:$DB$24,CO$4-$D71+1),$F71-SUM($Z71:CN71)))))</f>
        <v>0</v>
      </c>
      <c r="CP71" s="191" t="n">
        <f aca="false" t="array" ref="CP71:CP71">IF(CP$4&lt;$D71,0,IF(CP$4&gt;$F$21,0,IF(CP$4=$F$21,$F71-SUM($Z71:CO71),MIN($F71*INDEX($AA$24:$DB$24,CP$4-$D71+1),$F71-SUM($Z71:CO71)))))</f>
        <v>0</v>
      </c>
      <c r="CQ71" s="191" t="n">
        <f aca="false" t="array" ref="CQ71:CQ71">IF(CQ$4&lt;$D71,0,IF(CQ$4&gt;$F$21,0,IF(CQ$4=$F$21,$F71-SUM($Z71:CP71),MIN($F71*INDEX($AA$24:$DB$24,CQ$4-$D71+1),$F71-SUM($Z71:CP71)))))</f>
        <v>0</v>
      </c>
      <c r="CR71" s="191" t="n">
        <f aca="false" t="array" ref="CR71:CR71">IF(CR$4&lt;$D71,0,IF(CR$4&gt;$F$21,0,IF(CR$4=$F$21,$F71-SUM($Z71:CQ71),MIN($F71*INDEX($AA$24:$DB$24,CR$4-$D71+1),$F71-SUM($Z71:CQ71)))))</f>
        <v>0</v>
      </c>
      <c r="CS71" s="191" t="n">
        <f aca="false" t="array" ref="CS71:CS71">IF(CS$4&lt;$D71,0,IF(CS$4&gt;$F$21,0,IF(CS$4=$F$21,$F71-SUM($Z71:CR71),MIN($F71*INDEX($AA$24:$DB$24,CS$4-$D71+1),$F71-SUM($Z71:CR71)))))</f>
        <v>0</v>
      </c>
      <c r="CT71" s="191" t="n">
        <f aca="false" t="array" ref="CT71:CT71">IF(CT$4&lt;$D71,0,IF(CT$4&gt;$F$21,0,IF(CT$4=$F$21,$F71-SUM($Z71:CS71),MIN($F71*INDEX($AA$24:$DB$24,CT$4-$D71+1),$F71-SUM($Z71:CS71)))))</f>
        <v>0</v>
      </c>
      <c r="CU71" s="191" t="n">
        <f aca="false" t="array" ref="CU71:CU71">IF(CU$4&lt;$D71,0,IF(CU$4&gt;$F$21,0,IF(CU$4=$F$21,$F71-SUM($Z71:CT71),MIN($F71*INDEX($AA$24:$DB$24,CU$4-$D71+1),$F71-SUM($Z71:CT71)))))</f>
        <v>0</v>
      </c>
      <c r="CV71" s="191" t="n">
        <f aca="false" t="array" ref="CV71:CV71">IF(CV$4&lt;$D71,0,IF(CV$4&gt;$F$21,0,IF(CV$4=$F$21,$F71-SUM($Z71:CU71),MIN($F71*INDEX($AA$24:$DB$24,CV$4-$D71+1),$F71-SUM($Z71:CU71)))))</f>
        <v>0</v>
      </c>
      <c r="CW71" s="191" t="n">
        <f aca="false" t="array" ref="CW71:CW71">IF(CW$4&lt;$D71,0,IF(CW$4&gt;$F$21,0,IF(CW$4=$F$21,$F71-SUM($Z71:CV71),MIN($F71*INDEX($AA$24:$DB$24,CW$4-$D71+1),$F71-SUM($Z71:CV71)))))</f>
        <v>0</v>
      </c>
      <c r="CX71" s="191" t="n">
        <f aca="false" t="array" ref="CX71:CX71">IF(CX$4&lt;$D71,0,IF(CX$4&gt;$F$21,0,IF(CX$4=$F$21,$F71-SUM($Z71:CW71),MIN($F71*INDEX($AA$24:$DB$24,CX$4-$D71+1),$F71-SUM($Z71:CW71)))))</f>
        <v>0</v>
      </c>
      <c r="CY71" s="191" t="n">
        <f aca="false" t="array" ref="CY71:CY71">IF(CY$4&lt;$D71,0,IF(CY$4&gt;$F$21,0,IF(CY$4=$F$21,$F71-SUM($Z71:CX71),MIN($F71*INDEX($AA$24:$DB$24,CY$4-$D71+1),$F71-SUM($Z71:CX71)))))</f>
        <v>0</v>
      </c>
      <c r="CZ71" s="191" t="n">
        <f aca="false" t="array" ref="CZ71:CZ71">IF(CZ$4&lt;$D71,0,IF(CZ$4&gt;$F$21,0,IF(CZ$4=$F$21,$F71-SUM($Z71:CY71),MIN($F71*INDEX($AA$24:$DB$24,CZ$4-$D71+1),$F71-SUM($Z71:CY71)))))</f>
        <v>0</v>
      </c>
      <c r="DA71" s="191" t="n">
        <f aca="false" t="array" ref="DA71:DA71">IF(DA$4&lt;$D71,0,IF(DA$4&gt;$F$21,0,IF(DA$4=$F$21,$F71-SUM($Z71:CZ71),MIN($F71*INDEX($AA$24:$DB$24,DA$4-$D71+1),$F71-SUM($Z71:CZ71)))))</f>
        <v>0</v>
      </c>
      <c r="DB71" s="191" t="n">
        <f aca="false" t="array" ref="DB71:DB71">IF(DB$4&lt;$D71,0,IF(DB$4&gt;$F$21,0,IF(DB$4=$F$21,$F71-SUM($Z71:DA71),MIN($F71*INDEX($AA$24:$DB$24,DB$4-$D71+1),$F71-SUM($Z71:DA71)))))</f>
        <v>0</v>
      </c>
    </row>
    <row r="72" customFormat="false" ht="14.25" hidden="false" customHeight="false" outlineLevel="3" collapsed="false">
      <c r="D72" s="3" t="n">
        <v>47</v>
      </c>
      <c r="E72" s="3" t="str">
        <v>Total Capex Year 47</v>
      </c>
      <c r="F72" s="187" t="n">
        <v>20</v>
      </c>
      <c r="G72" s="187" t="n">
        <f aca="false">SUM(AA72:DB72)-F72</f>
        <v>0</v>
      </c>
      <c r="AA72" s="191" t="n">
        <f aca="false" t="array" ref="AA72:AA72">IF(AA$4&lt;$D72,0,IF(AA$4&gt;$F$21,0,IF(AA$4=$F$21,$F72-SUM($Z72:Z72),MIN($F72*INDEX($AA$24:$DB$24,AA$4-$D72+1),$F72-SUM($Z72:Z72)))))</f>
        <v>0</v>
      </c>
      <c r="AB72" s="191" t="n">
        <f aca="false" t="array" ref="AB72:AB72">IF(AB$4&lt;$D72,0,IF(AB$4&gt;$F$21,0,IF(AB$4=$F$21,$F72-SUM($Z72:AA72),MIN($F72*INDEX($AA$24:$DB$24,AB$4-$D72+1),$F72-SUM($Z72:AA72)))))</f>
        <v>0</v>
      </c>
      <c r="AC72" s="191" t="n">
        <f aca="false" t="array" ref="AC72:AC72">IF(AC$4&lt;$D72,0,IF(AC$4&gt;$F$21,0,IF(AC$4=$F$21,$F72-SUM($Z72:AB72),MIN($F72*INDEX($AA$24:$DB$24,AC$4-$D72+1),$F72-SUM($Z72:AB72)))))</f>
        <v>0</v>
      </c>
      <c r="AD72" s="191" t="n">
        <f aca="false" t="array" ref="AD72:AD72">IF(AD$4&lt;$D72,0,IF(AD$4&gt;$F$21,0,IF(AD$4=$F$21,$F72-SUM($Z72:AC72),MIN($F72*INDEX($AA$24:$DB$24,AD$4-$D72+1),$F72-SUM($Z72:AC72)))))</f>
        <v>0</v>
      </c>
      <c r="AE72" s="191" t="n">
        <f aca="false" t="array" ref="AE72:AE72">IF(AE$4&lt;$D72,0,IF(AE$4&gt;$F$21,0,IF(AE$4=$F$21,$F72-SUM($Z72:AD72),MIN($F72*INDEX($AA$24:$DB$24,AE$4-$D72+1),$F72-SUM($Z72:AD72)))))</f>
        <v>0</v>
      </c>
      <c r="AF72" s="191" t="n">
        <f aca="false" t="array" ref="AF72:AF72">IF(AF$4&lt;$D72,0,IF(AF$4&gt;$F$21,0,IF(AF$4=$F$21,$F72-SUM($Z72:AE72),MIN($F72*INDEX($AA$24:$DB$24,AF$4-$D72+1),$F72-SUM($Z72:AE72)))))</f>
        <v>0</v>
      </c>
      <c r="AG72" s="191" t="n">
        <f aca="false" t="array" ref="AG72:AG72">IF(AG$4&lt;$D72,0,IF(AG$4&gt;$F$21,0,IF(AG$4=$F$21,$F72-SUM($Z72:AF72),MIN($F72*INDEX($AA$24:$DB$24,AG$4-$D72+1),$F72-SUM($Z72:AF72)))))</f>
        <v>0</v>
      </c>
      <c r="AH72" s="191" t="n">
        <f aca="false" t="array" ref="AH72:AH72">IF(AH$4&lt;$D72,0,IF(AH$4&gt;$F$21,0,IF(AH$4=$F$21,$F72-SUM($Z72:AG72),MIN($F72*INDEX($AA$24:$DB$24,AH$4-$D72+1),$F72-SUM($Z72:AG72)))))</f>
        <v>0</v>
      </c>
      <c r="AI72" s="191" t="n">
        <f aca="false" t="array" ref="AI72:AI72">IF(AI$4&lt;$D72,0,IF(AI$4&gt;$F$21,0,IF(AI$4=$F$21,$F72-SUM($Z72:AH72),MIN($F72*INDEX($AA$24:$DB$24,AI$4-$D72+1),$F72-SUM($Z72:AH72)))))</f>
        <v>0</v>
      </c>
      <c r="AJ72" s="191" t="n">
        <f aca="false" t="array" ref="AJ72:AJ72">IF(AJ$4&lt;$D72,0,IF(AJ$4&gt;$F$21,0,IF(AJ$4=$F$21,$F72-SUM($Z72:AI72),MIN($F72*INDEX($AA$24:$DB$24,AJ$4-$D72+1),$F72-SUM($Z72:AI72)))))</f>
        <v>0</v>
      </c>
      <c r="AK72" s="191" t="n">
        <f aca="false" t="array" ref="AK72:AK72">IF(AK$4&lt;$D72,0,IF(AK$4&gt;$F$21,0,IF(AK$4=$F$21,$F72-SUM($Z72:AJ72),MIN($F72*INDEX($AA$24:$DB$24,AK$4-$D72+1),$F72-SUM($Z72:AJ72)))))</f>
        <v>0</v>
      </c>
      <c r="AL72" s="191" t="n">
        <f aca="false" t="array" ref="AL72:AL72">IF(AL$4&lt;$D72,0,IF(AL$4&gt;$F$21,0,IF(AL$4=$F$21,$F72-SUM($Z72:AK72),MIN($F72*INDEX($AA$24:$DB$24,AL$4-$D72+1),$F72-SUM($Z72:AK72)))))</f>
        <v>0</v>
      </c>
      <c r="AM72" s="191" t="n">
        <f aca="false" t="array" ref="AM72:AM72">IF(AM$4&lt;$D72,0,IF(AM$4&gt;$F$21,0,IF(AM$4=$F$21,$F72-SUM($Z72:AL72),MIN($F72*INDEX($AA$24:$DB$24,AM$4-$D72+1),$F72-SUM($Z72:AL72)))))</f>
        <v>0</v>
      </c>
      <c r="AN72" s="191" t="n">
        <f aca="false" t="array" ref="AN72:AN72">IF(AN$4&lt;$D72,0,IF(AN$4&gt;$F$21,0,IF(AN$4=$F$21,$F72-SUM($Z72:AM72),MIN($F72*INDEX($AA$24:$DB$24,AN$4-$D72+1),$F72-SUM($Z72:AM72)))))</f>
        <v>0</v>
      </c>
      <c r="AO72" s="191" t="n">
        <f aca="false" t="array" ref="AO72:AO72">IF(AO$4&lt;$D72,0,IF(AO$4&gt;$F$21,0,IF(AO$4=$F$21,$F72-SUM($Z72:AN72),MIN($F72*INDEX($AA$24:$DB$24,AO$4-$D72+1),$F72-SUM($Z72:AN72)))))</f>
        <v>0</v>
      </c>
      <c r="AP72" s="191" t="n">
        <f aca="false" t="array" ref="AP72:AP72">IF(AP$4&lt;$D72,0,IF(AP$4&gt;$F$21,0,IF(AP$4=$F$21,$F72-SUM($Z72:AO72),MIN($F72*INDEX($AA$24:$DB$24,AP$4-$D72+1),$F72-SUM($Z72:AO72)))))</f>
        <v>0</v>
      </c>
      <c r="AQ72" s="191" t="n">
        <f aca="false" t="array" ref="AQ72:AQ72">IF(AQ$4&lt;$D72,0,IF(AQ$4&gt;$F$21,0,IF(AQ$4=$F$21,$F72-SUM($Z72:AP72),MIN($F72*INDEX($AA$24:$DB$24,AQ$4-$D72+1),$F72-SUM($Z72:AP72)))))</f>
        <v>0</v>
      </c>
      <c r="AR72" s="191" t="n">
        <f aca="false" t="array" ref="AR72:AR72">IF(AR$4&lt;$D72,0,IF(AR$4&gt;$F$21,0,IF(AR$4=$F$21,$F72-SUM($Z72:AQ72),MIN($F72*INDEX($AA$24:$DB$24,AR$4-$D72+1),$F72-SUM($Z72:AQ72)))))</f>
        <v>0</v>
      </c>
      <c r="AS72" s="191" t="n">
        <f aca="false" t="array" ref="AS72:AS72">IF(AS$4&lt;$D72,0,IF(AS$4&gt;$F$21,0,IF(AS$4=$F$21,$F72-SUM($Z72:AR72),MIN($F72*INDEX($AA$24:$DB$24,AS$4-$D72+1),$F72-SUM($Z72:AR72)))))</f>
        <v>0</v>
      </c>
      <c r="AT72" s="191" t="n">
        <f aca="false" t="array" ref="AT72:AT72">IF(AT$4&lt;$D72,0,IF(AT$4&gt;$F$21,0,IF(AT$4=$F$21,$F72-SUM($Z72:AS72),MIN($F72*INDEX($AA$24:$DB$24,AT$4-$D72+1),$F72-SUM($Z72:AS72)))))</f>
        <v>0</v>
      </c>
      <c r="AU72" s="191" t="n">
        <f aca="false" t="array" ref="AU72:AU72">IF(AU$4&lt;$D72,0,IF(AU$4&gt;$F$21,0,IF(AU$4=$F$21,$F72-SUM($Z72:AT72),MIN($F72*INDEX($AA$24:$DB$24,AU$4-$D72+1),$F72-SUM($Z72:AT72)))))</f>
        <v>0</v>
      </c>
      <c r="AV72" s="191" t="n">
        <f aca="false" t="array" ref="AV72:AV72">IF(AV$4&lt;$D72,0,IF(AV$4&gt;$F$21,0,IF(AV$4=$F$21,$F72-SUM($Z72:AU72),MIN($F72*INDEX($AA$24:$DB$24,AV$4-$D72+1),$F72-SUM($Z72:AU72)))))</f>
        <v>0</v>
      </c>
      <c r="AW72" s="191" t="n">
        <f aca="false" t="array" ref="AW72:AW72">IF(AW$4&lt;$D72,0,IF(AW$4&gt;$F$21,0,IF(AW$4=$F$21,$F72-SUM($Z72:AV72),MIN($F72*INDEX($AA$24:$DB$24,AW$4-$D72+1),$F72-SUM($Z72:AV72)))))</f>
        <v>0</v>
      </c>
      <c r="AX72" s="191" t="n">
        <f aca="false" t="array" ref="AX72:AX72">IF(AX$4&lt;$D72,0,IF(AX$4&gt;$F$21,0,IF(AX$4=$F$21,$F72-SUM($Z72:AW72),MIN($F72*INDEX($AA$24:$DB$24,AX$4-$D72+1),$F72-SUM($Z72:AW72)))))</f>
        <v>0</v>
      </c>
      <c r="AY72" s="191" t="n">
        <f aca="false" t="array" ref="AY72:AY72">IF(AY$4&lt;$D72,0,IF(AY$4&gt;$F$21,0,IF(AY$4=$F$21,$F72-SUM($Z72:AX72),MIN($F72*INDEX($AA$24:$DB$24,AY$4-$D72+1),$F72-SUM($Z72:AX72)))))</f>
        <v>0</v>
      </c>
      <c r="AZ72" s="191" t="n">
        <f aca="false" t="array" ref="AZ72:AZ72">IF(AZ$4&lt;$D72,0,IF(AZ$4&gt;$F$21,0,IF(AZ$4=$F$21,$F72-SUM($Z72:AY72),MIN($F72*INDEX($AA$24:$DB$24,AZ$4-$D72+1),$F72-SUM($Z72:AY72)))))</f>
        <v>0</v>
      </c>
      <c r="BA72" s="191" t="n">
        <f aca="false" t="array" ref="BA72:BA72">IF(BA$4&lt;$D72,0,IF(BA$4&gt;$F$21,0,IF(BA$4=$F$21,$F72-SUM($Z72:AZ72),MIN($F72*INDEX($AA$24:$DB$24,BA$4-$D72+1),$F72-SUM($Z72:AZ72)))))</f>
        <v>0</v>
      </c>
      <c r="BB72" s="191" t="n">
        <f aca="false" t="array" ref="BB72:BB72">IF(BB$4&lt;$D72,0,IF(BB$4&gt;$F$21,0,IF(BB$4=$F$21,$F72-SUM($Z72:BA72),MIN($F72*INDEX($AA$24:$DB$24,BB$4-$D72+1),$F72-SUM($Z72:BA72)))))</f>
        <v>0</v>
      </c>
      <c r="BC72" s="191" t="n">
        <f aca="false" t="array" ref="BC72:BC72">IF(BC$4&lt;$D72,0,IF(BC$4&gt;$F$21,0,IF(BC$4=$F$21,$F72-SUM($Z72:BB72),MIN($F72*INDEX($AA$24:$DB$24,BC$4-$D72+1),$F72-SUM($Z72:BB72)))))</f>
        <v>0</v>
      </c>
      <c r="BD72" s="191" t="n">
        <f aca="false" t="array" ref="BD72:BD72">IF(BD$4&lt;$D72,0,IF(BD$4&gt;$F$21,0,IF(BD$4=$F$21,$F72-SUM($Z72:BC72),MIN($F72*INDEX($AA$24:$DB$24,BD$4-$D72+1),$F72-SUM($Z72:BC72)))))</f>
        <v>0</v>
      </c>
      <c r="BE72" s="191" t="n">
        <f aca="false" t="array" ref="BE72:BE72">IF(BE$4&lt;$D72,0,IF(BE$4&gt;$F$21,0,IF(BE$4=$F$21,$F72-SUM($Z72:BD72),MIN($F72*INDEX($AA$24:$DB$24,BE$4-$D72+1),$F72-SUM($Z72:BD72)))))</f>
        <v>0</v>
      </c>
      <c r="BF72" s="191" t="n">
        <f aca="false" t="array" ref="BF72:BF72">IF(BF$4&lt;$D72,0,IF(BF$4&gt;$F$21,0,IF(BF$4=$F$21,$F72-SUM($Z72:BE72),MIN($F72*INDEX($AA$24:$DB$24,BF$4-$D72+1),$F72-SUM($Z72:BE72)))))</f>
        <v>0</v>
      </c>
      <c r="BG72" s="191" t="n">
        <f aca="false" t="array" ref="BG72:BG72">IF(BG$4&lt;$D72,0,IF(BG$4&gt;$F$21,0,IF(BG$4=$F$21,$F72-SUM($Z72:BF72),MIN($F72*INDEX($AA$24:$DB$24,BG$4-$D72+1),$F72-SUM($Z72:BF72)))))</f>
        <v>0</v>
      </c>
      <c r="BH72" s="191" t="n">
        <f aca="false" t="array" ref="BH72:BH72">IF(BH$4&lt;$D72,0,IF(BH$4&gt;$F$21,0,IF(BH$4=$F$21,$F72-SUM($Z72:BG72),MIN($F72*INDEX($AA$24:$DB$24,BH$4-$D72+1),$F72-SUM($Z72:BG72)))))</f>
        <v>0</v>
      </c>
      <c r="BI72" s="191" t="n">
        <f aca="false" t="array" ref="BI72:BI72">IF(BI$4&lt;$D72,0,IF(BI$4&gt;$F$21,0,IF(BI$4=$F$21,$F72-SUM($Z72:BH72),MIN($F72*INDEX($AA$24:$DB$24,BI$4-$D72+1),$F72-SUM($Z72:BH72)))))</f>
        <v>0</v>
      </c>
      <c r="BJ72" s="191" t="n">
        <f aca="false" t="array" ref="BJ72:BJ72">IF(BJ$4&lt;$D72,0,IF(BJ$4&gt;$F$21,0,IF(BJ$4=$F$21,$F72-SUM($Z72:BI72),MIN($F72*INDEX($AA$24:$DB$24,BJ$4-$D72+1),$F72-SUM($Z72:BI72)))))</f>
        <v>0</v>
      </c>
      <c r="BK72" s="191" t="n">
        <f aca="false" t="array" ref="BK72:BK72">IF(BK$4&lt;$D72,0,IF(BK$4&gt;$F$21,0,IF(BK$4=$F$21,$F72-SUM($Z72:BJ72),MIN($F72*INDEX($AA$24:$DB$24,BK$4-$D72+1),$F72-SUM($Z72:BJ72)))))</f>
        <v>0</v>
      </c>
      <c r="BL72" s="191" t="n">
        <f aca="false" t="array" ref="BL72:BL72">IF(BL$4&lt;$D72,0,IF(BL$4&gt;$F$21,0,IF(BL$4=$F$21,$F72-SUM($Z72:BK72),MIN($F72*INDEX($AA$24:$DB$24,BL$4-$D72+1),$F72-SUM($Z72:BK72)))))</f>
        <v>0</v>
      </c>
      <c r="BM72" s="191" t="n">
        <f aca="false" t="array" ref="BM72:BM72">IF(BM$4&lt;$D72,0,IF(BM$4&gt;$F$21,0,IF(BM$4=$F$21,$F72-SUM($Z72:BL72),MIN($F72*INDEX($AA$24:$DB$24,BM$4-$D72+1),$F72-SUM($Z72:BL72)))))</f>
        <v>0</v>
      </c>
      <c r="BN72" s="191" t="n">
        <f aca="false" t="array" ref="BN72:BN72">IF(BN$4&lt;$D72,0,IF(BN$4&gt;$F$21,0,IF(BN$4=$F$21,$F72-SUM($Z72:BM72),MIN($F72*INDEX($AA$24:$DB$24,BN$4-$D72+1),$F72-SUM($Z72:BM72)))))</f>
        <v>0</v>
      </c>
      <c r="BO72" s="191" t="n">
        <f aca="false" t="array" ref="BO72:BO72">IF(BO$4&lt;$D72,0,IF(BO$4&gt;$F$21,0,IF(BO$4=$F$21,$F72-SUM($Z72:BN72),MIN($F72*INDEX($AA$24:$DB$24,BO$4-$D72+1),$F72-SUM($Z72:BN72)))))</f>
        <v>0</v>
      </c>
      <c r="BP72" s="191" t="n">
        <f aca="false" t="array" ref="BP72:BP72">IF(BP$4&lt;$D72,0,IF(BP$4&gt;$F$21,0,IF(BP$4=$F$21,$F72-SUM($Z72:BO72),MIN($F72*INDEX($AA$24:$DB$24,BP$4-$D72+1),$F72-SUM($Z72:BO72)))))</f>
        <v>0</v>
      </c>
      <c r="BQ72" s="191" t="n">
        <f aca="false" t="array" ref="BQ72:BQ72">IF(BQ$4&lt;$D72,0,IF(BQ$4&gt;$F$21,0,IF(BQ$4=$F$21,$F72-SUM($Z72:BP72),MIN($F72*INDEX($AA$24:$DB$24,BQ$4-$D72+1),$F72-SUM($Z72:BP72)))))</f>
        <v>0</v>
      </c>
      <c r="BR72" s="191" t="n">
        <f aca="false" t="array" ref="BR72:BR72">IF(BR$4&lt;$D72,0,IF(BR$4&gt;$F$21,0,IF(BR$4=$F$21,$F72-SUM($Z72:BQ72),MIN($F72*INDEX($AA$24:$DB$24,BR$4-$D72+1),$F72-SUM($Z72:BQ72)))))</f>
        <v>0</v>
      </c>
      <c r="BS72" s="191" t="n">
        <f aca="false" t="array" ref="BS72:BS72">IF(BS$4&lt;$D72,0,IF(BS$4&gt;$F$21,0,IF(BS$4=$F$21,$F72-SUM($Z72:BR72),MIN($F72*INDEX($AA$24:$DB$24,BS$4-$D72+1),$F72-SUM($Z72:BR72)))))</f>
        <v>0</v>
      </c>
      <c r="BT72" s="191" t="n">
        <f aca="false" t="array" ref="BT72:BT72">IF(BT$4&lt;$D72,0,IF(BT$4&gt;$F$21,0,IF(BT$4=$F$21,$F72-SUM($Z72:BS72),MIN($F72*INDEX($AA$24:$DB$24,BT$4-$D72+1),$F72-SUM($Z72:BS72)))))</f>
        <v>0</v>
      </c>
      <c r="BU72" s="191" t="n">
        <f aca="false" t="array" ref="BU72:BU72">IF(BU$4&lt;$D72,0,IF(BU$4&gt;$F$21,0,IF(BU$4=$F$21,$F72-SUM($Z72:BT72),MIN($F72*INDEX($AA$24:$DB$24,BU$4-$D72+1),$F72-SUM($Z72:BT72)))))</f>
        <v>1</v>
      </c>
      <c r="BV72" s="191" t="n">
        <f aca="false" t="array" ref="BV72:BV72">IF(BV$4&lt;$D72,0,IF(BV$4&gt;$F$21,0,IF(BV$4=$F$21,$F72-SUM($Z72:BU72),MIN($F72*INDEX($AA$24:$DB$24,BV$4-$D72+1),$F72-SUM($Z72:BU72)))))</f>
        <v>1.9</v>
      </c>
      <c r="BW72" s="191" t="n">
        <f aca="false" t="array" ref="BW72:BW72">IF(BW$4&lt;$D72,0,IF(BW$4&gt;$F$21,0,IF(BW$4=$F$21,$F72-SUM($Z72:BV72),MIN($F72*INDEX($AA$24:$DB$24,BW$4-$D72+1),$F72-SUM($Z72:BV72)))))</f>
        <v>1.72</v>
      </c>
      <c r="BX72" s="191" t="n">
        <f aca="false" t="array" ref="BX72:BX72">IF(BX$4&lt;$D72,0,IF(BX$4&gt;$F$21,0,IF(BX$4=$F$21,$F72-SUM($Z72:BW72),MIN($F72*INDEX($AA$24:$DB$24,BX$4-$D72+1),$F72-SUM($Z72:BW72)))))</f>
        <v>1.54</v>
      </c>
      <c r="BY72" s="191" t="n">
        <f aca="false" t="array" ref="BY72:BY72">IF(BY$4&lt;$D72,0,IF(BY$4&gt;$F$21,0,IF(BY$4=$F$21,$F72-SUM($Z72:BX72),MIN($F72*INDEX($AA$24:$DB$24,BY$4-$D72+1),$F72-SUM($Z72:BX72)))))</f>
        <v>1.38</v>
      </c>
      <c r="BZ72" s="191" t="n">
        <f aca="false" t="array" ref="BZ72:BZ72">IF(BZ$4&lt;$D72,0,IF(BZ$4&gt;$F$21,0,IF(BZ$4=$F$21,$F72-SUM($Z72:BY72),MIN($F72*INDEX($AA$24:$DB$24,BZ$4-$D72+1),$F72-SUM($Z72:BY72)))))</f>
        <v>1.24</v>
      </c>
      <c r="CA72" s="191" t="n">
        <f aca="false" t="array" ref="CA72:CA72">IF(CA$4&lt;$D72,0,IF(CA$4&gt;$F$21,0,IF(CA$4=$F$21,$F72-SUM($Z72:BZ72),MIN($F72*INDEX($AA$24:$DB$24,CA$4-$D72+1),$F72-SUM($Z72:BZ72)))))</f>
        <v>1.18</v>
      </c>
      <c r="CB72" s="191" t="n">
        <f aca="false" t="array" ref="CB72:CB72">IF(CB$4&lt;$D72,0,IF(CB$4&gt;$F$21,0,IF(CB$4=$F$21,$F72-SUM($Z72:CA72),MIN($F72*INDEX($AA$24:$DB$24,CB$4-$D72+1),$F72-SUM($Z72:CA72)))))</f>
        <v>1.18</v>
      </c>
      <c r="CC72" s="191" t="n">
        <f aca="false" t="array" ref="CC72:CC72">IF(CC$4&lt;$D72,0,IF(CC$4&gt;$F$21,0,IF(CC$4=$F$21,$F72-SUM($Z72:CB72),MIN($F72*INDEX($AA$24:$DB$24,CC$4-$D72+1),$F72-SUM($Z72:CB72)))))</f>
        <v>8.86</v>
      </c>
      <c r="CD72" s="191" t="n">
        <f aca="false" t="array" ref="CD72:CD72">IF(CD$4&lt;$D72,0,IF(CD$4&gt;$F$21,0,IF(CD$4=$F$21,$F72-SUM($Z72:CC72),MIN($F72*INDEX($AA$24:$DB$24,CD$4-$D72+1),$F72-SUM($Z72:CC72)))))</f>
        <v>0</v>
      </c>
      <c r="CE72" s="191" t="n">
        <f aca="false" t="array" ref="CE72:CE72">IF(CE$4&lt;$D72,0,IF(CE$4&gt;$F$21,0,IF(CE$4=$F$21,$F72-SUM($Z72:CD72),MIN($F72*INDEX($AA$24:$DB$24,CE$4-$D72+1),$F72-SUM($Z72:CD72)))))</f>
        <v>0</v>
      </c>
      <c r="CF72" s="191" t="n">
        <f aca="false" t="array" ref="CF72:CF72">IF(CF$4&lt;$D72,0,IF(CF$4&gt;$F$21,0,IF(CF$4=$F$21,$F72-SUM($Z72:CE72),MIN($F72*INDEX($AA$24:$DB$24,CF$4-$D72+1),$F72-SUM($Z72:CE72)))))</f>
        <v>0</v>
      </c>
      <c r="CG72" s="191" t="n">
        <f aca="false" t="array" ref="CG72:CG72">IF(CG$4&lt;$D72,0,IF(CG$4&gt;$F$21,0,IF(CG$4=$F$21,$F72-SUM($Z72:CF72),MIN($F72*INDEX($AA$24:$DB$24,CG$4-$D72+1),$F72-SUM($Z72:CF72)))))</f>
        <v>0</v>
      </c>
      <c r="CH72" s="191" t="n">
        <f aca="false" t="array" ref="CH72:CH72">IF(CH$4&lt;$D72,0,IF(CH$4&gt;$F$21,0,IF(CH$4=$F$21,$F72-SUM($Z72:CG72),MIN($F72*INDEX($AA$24:$DB$24,CH$4-$D72+1),$F72-SUM($Z72:CG72)))))</f>
        <v>0</v>
      </c>
      <c r="CI72" s="191" t="n">
        <f aca="false" t="array" ref="CI72:CI72">IF(CI$4&lt;$D72,0,IF(CI$4&gt;$F$21,0,IF(CI$4=$F$21,$F72-SUM($Z72:CH72),MIN($F72*INDEX($AA$24:$DB$24,CI$4-$D72+1),$F72-SUM($Z72:CH72)))))</f>
        <v>0</v>
      </c>
      <c r="CJ72" s="191" t="n">
        <f aca="false" t="array" ref="CJ72:CJ72">IF(CJ$4&lt;$D72,0,IF(CJ$4&gt;$F$21,0,IF(CJ$4=$F$21,$F72-SUM($Z72:CI72),MIN($F72*INDEX($AA$24:$DB$24,CJ$4-$D72+1),$F72-SUM($Z72:CI72)))))</f>
        <v>0</v>
      </c>
      <c r="CK72" s="191" t="n">
        <f aca="false" t="array" ref="CK72:CK72">IF(CK$4&lt;$D72,0,IF(CK$4&gt;$F$21,0,IF(CK$4=$F$21,$F72-SUM($Z72:CJ72),MIN($F72*INDEX($AA$24:$DB$24,CK$4-$D72+1),$F72-SUM($Z72:CJ72)))))</f>
        <v>0</v>
      </c>
      <c r="CL72" s="191" t="n">
        <f aca="false" t="array" ref="CL72:CL72">IF(CL$4&lt;$D72,0,IF(CL$4&gt;$F$21,0,IF(CL$4=$F$21,$F72-SUM($Z72:CK72),MIN($F72*INDEX($AA$24:$DB$24,CL$4-$D72+1),$F72-SUM($Z72:CK72)))))</f>
        <v>0</v>
      </c>
      <c r="CM72" s="191" t="n">
        <f aca="false" t="array" ref="CM72:CM72">IF(CM$4&lt;$D72,0,IF(CM$4&gt;$F$21,0,IF(CM$4=$F$21,$F72-SUM($Z72:CL72),MIN($F72*INDEX($AA$24:$DB$24,CM$4-$D72+1),$F72-SUM($Z72:CL72)))))</f>
        <v>0</v>
      </c>
      <c r="CN72" s="191" t="n">
        <f aca="false" t="array" ref="CN72:CN72">IF(CN$4&lt;$D72,0,IF(CN$4&gt;$F$21,0,IF(CN$4=$F$21,$F72-SUM($Z72:CM72),MIN($F72*INDEX($AA$24:$DB$24,CN$4-$D72+1),$F72-SUM($Z72:CM72)))))</f>
        <v>0</v>
      </c>
      <c r="CO72" s="191" t="n">
        <f aca="false" t="array" ref="CO72:CO72">IF(CO$4&lt;$D72,0,IF(CO$4&gt;$F$21,0,IF(CO$4=$F$21,$F72-SUM($Z72:CN72),MIN($F72*INDEX($AA$24:$DB$24,CO$4-$D72+1),$F72-SUM($Z72:CN72)))))</f>
        <v>0</v>
      </c>
      <c r="CP72" s="191" t="n">
        <f aca="false" t="array" ref="CP72:CP72">IF(CP$4&lt;$D72,0,IF(CP$4&gt;$F$21,0,IF(CP$4=$F$21,$F72-SUM($Z72:CO72),MIN($F72*INDEX($AA$24:$DB$24,CP$4-$D72+1),$F72-SUM($Z72:CO72)))))</f>
        <v>0</v>
      </c>
      <c r="CQ72" s="191" t="n">
        <f aca="false" t="array" ref="CQ72:CQ72">IF(CQ$4&lt;$D72,0,IF(CQ$4&gt;$F$21,0,IF(CQ$4=$F$21,$F72-SUM($Z72:CP72),MIN($F72*INDEX($AA$24:$DB$24,CQ$4-$D72+1),$F72-SUM($Z72:CP72)))))</f>
        <v>0</v>
      </c>
      <c r="CR72" s="191" t="n">
        <f aca="false" t="array" ref="CR72:CR72">IF(CR$4&lt;$D72,0,IF(CR$4&gt;$F$21,0,IF(CR$4=$F$21,$F72-SUM($Z72:CQ72),MIN($F72*INDEX($AA$24:$DB$24,CR$4-$D72+1),$F72-SUM($Z72:CQ72)))))</f>
        <v>0</v>
      </c>
      <c r="CS72" s="191" t="n">
        <f aca="false" t="array" ref="CS72:CS72">IF(CS$4&lt;$D72,0,IF(CS$4&gt;$F$21,0,IF(CS$4=$F$21,$F72-SUM($Z72:CR72),MIN($F72*INDEX($AA$24:$DB$24,CS$4-$D72+1),$F72-SUM($Z72:CR72)))))</f>
        <v>0</v>
      </c>
      <c r="CT72" s="191" t="n">
        <f aca="false" t="array" ref="CT72:CT72">IF(CT$4&lt;$D72,0,IF(CT$4&gt;$F$21,0,IF(CT$4=$F$21,$F72-SUM($Z72:CS72),MIN($F72*INDEX($AA$24:$DB$24,CT$4-$D72+1),$F72-SUM($Z72:CS72)))))</f>
        <v>0</v>
      </c>
      <c r="CU72" s="191" t="n">
        <f aca="false" t="array" ref="CU72:CU72">IF(CU$4&lt;$D72,0,IF(CU$4&gt;$F$21,0,IF(CU$4=$F$21,$F72-SUM($Z72:CT72),MIN($F72*INDEX($AA$24:$DB$24,CU$4-$D72+1),$F72-SUM($Z72:CT72)))))</f>
        <v>0</v>
      </c>
      <c r="CV72" s="191" t="n">
        <f aca="false" t="array" ref="CV72:CV72">IF(CV$4&lt;$D72,0,IF(CV$4&gt;$F$21,0,IF(CV$4=$F$21,$F72-SUM($Z72:CU72),MIN($F72*INDEX($AA$24:$DB$24,CV$4-$D72+1),$F72-SUM($Z72:CU72)))))</f>
        <v>0</v>
      </c>
      <c r="CW72" s="191" t="n">
        <f aca="false" t="array" ref="CW72:CW72">IF(CW$4&lt;$D72,0,IF(CW$4&gt;$F$21,0,IF(CW$4=$F$21,$F72-SUM($Z72:CV72),MIN($F72*INDEX($AA$24:$DB$24,CW$4-$D72+1),$F72-SUM($Z72:CV72)))))</f>
        <v>0</v>
      </c>
      <c r="CX72" s="191" t="n">
        <f aca="false" t="array" ref="CX72:CX72">IF(CX$4&lt;$D72,0,IF(CX$4&gt;$F$21,0,IF(CX$4=$F$21,$F72-SUM($Z72:CW72),MIN($F72*INDEX($AA$24:$DB$24,CX$4-$D72+1),$F72-SUM($Z72:CW72)))))</f>
        <v>0</v>
      </c>
      <c r="CY72" s="191" t="n">
        <f aca="false" t="array" ref="CY72:CY72">IF(CY$4&lt;$D72,0,IF(CY$4&gt;$F$21,0,IF(CY$4=$F$21,$F72-SUM($Z72:CX72),MIN($F72*INDEX($AA$24:$DB$24,CY$4-$D72+1),$F72-SUM($Z72:CX72)))))</f>
        <v>0</v>
      </c>
      <c r="CZ72" s="191" t="n">
        <f aca="false" t="array" ref="CZ72:CZ72">IF(CZ$4&lt;$D72,0,IF(CZ$4&gt;$F$21,0,IF(CZ$4=$F$21,$F72-SUM($Z72:CY72),MIN($F72*INDEX($AA$24:$DB$24,CZ$4-$D72+1),$F72-SUM($Z72:CY72)))))</f>
        <v>0</v>
      </c>
      <c r="DA72" s="191" t="n">
        <f aca="false" t="array" ref="DA72:DA72">IF(DA$4&lt;$D72,0,IF(DA$4&gt;$F$21,0,IF(DA$4=$F$21,$F72-SUM($Z72:CZ72),MIN($F72*INDEX($AA$24:$DB$24,DA$4-$D72+1),$F72-SUM($Z72:CZ72)))))</f>
        <v>0</v>
      </c>
      <c r="DB72" s="191" t="n">
        <f aca="false" t="array" ref="DB72:DB72">IF(DB$4&lt;$D72,0,IF(DB$4&gt;$F$21,0,IF(DB$4=$F$21,$F72-SUM($Z72:DA72),MIN($F72*INDEX($AA$24:$DB$24,DB$4-$D72+1),$F72-SUM($Z72:DA72)))))</f>
        <v>0</v>
      </c>
    </row>
    <row r="73" customFormat="false" ht="14.25" hidden="false" customHeight="false" outlineLevel="3" collapsed="false">
      <c r="D73" s="3" t="n">
        <v>48</v>
      </c>
      <c r="E73" s="3" t="str">
        <v>Total Capex Year 48</v>
      </c>
      <c r="F73" s="187" t="n">
        <v>26.1</v>
      </c>
      <c r="G73" s="187" t="n">
        <f aca="false">SUM(AA73:DB73)-F73</f>
        <v>0</v>
      </c>
      <c r="AA73" s="191" t="n">
        <f aca="false" t="array" ref="AA73:AA73">IF(AA$4&lt;$D73,0,IF(AA$4&gt;$F$21,0,IF(AA$4=$F$21,$F73-SUM($Z73:Z73),MIN($F73*INDEX($AA$24:$DB$24,AA$4-$D73+1),$F73-SUM($Z73:Z73)))))</f>
        <v>0</v>
      </c>
      <c r="AB73" s="191" t="n">
        <f aca="false" t="array" ref="AB73:AB73">IF(AB$4&lt;$D73,0,IF(AB$4&gt;$F$21,0,IF(AB$4=$F$21,$F73-SUM($Z73:AA73),MIN($F73*INDEX($AA$24:$DB$24,AB$4-$D73+1),$F73-SUM($Z73:AA73)))))</f>
        <v>0</v>
      </c>
      <c r="AC73" s="191" t="n">
        <f aca="false" t="array" ref="AC73:AC73">IF(AC$4&lt;$D73,0,IF(AC$4&gt;$F$21,0,IF(AC$4=$F$21,$F73-SUM($Z73:AB73),MIN($F73*INDEX($AA$24:$DB$24,AC$4-$D73+1),$F73-SUM($Z73:AB73)))))</f>
        <v>0</v>
      </c>
      <c r="AD73" s="191" t="n">
        <f aca="false" t="array" ref="AD73:AD73">IF(AD$4&lt;$D73,0,IF(AD$4&gt;$F$21,0,IF(AD$4=$F$21,$F73-SUM($Z73:AC73),MIN($F73*INDEX($AA$24:$DB$24,AD$4-$D73+1),$F73-SUM($Z73:AC73)))))</f>
        <v>0</v>
      </c>
      <c r="AE73" s="191" t="n">
        <f aca="false" t="array" ref="AE73:AE73">IF(AE$4&lt;$D73,0,IF(AE$4&gt;$F$21,0,IF(AE$4=$F$21,$F73-SUM($Z73:AD73),MIN($F73*INDEX($AA$24:$DB$24,AE$4-$D73+1),$F73-SUM($Z73:AD73)))))</f>
        <v>0</v>
      </c>
      <c r="AF73" s="191" t="n">
        <f aca="false" t="array" ref="AF73:AF73">IF(AF$4&lt;$D73,0,IF(AF$4&gt;$F$21,0,IF(AF$4=$F$21,$F73-SUM($Z73:AE73),MIN($F73*INDEX($AA$24:$DB$24,AF$4-$D73+1),$F73-SUM($Z73:AE73)))))</f>
        <v>0</v>
      </c>
      <c r="AG73" s="191" t="n">
        <f aca="false" t="array" ref="AG73:AG73">IF(AG$4&lt;$D73,0,IF(AG$4&gt;$F$21,0,IF(AG$4=$F$21,$F73-SUM($Z73:AF73),MIN($F73*INDEX($AA$24:$DB$24,AG$4-$D73+1),$F73-SUM($Z73:AF73)))))</f>
        <v>0</v>
      </c>
      <c r="AH73" s="191" t="n">
        <f aca="false" t="array" ref="AH73:AH73">IF(AH$4&lt;$D73,0,IF(AH$4&gt;$F$21,0,IF(AH$4=$F$21,$F73-SUM($Z73:AG73),MIN($F73*INDEX($AA$24:$DB$24,AH$4-$D73+1),$F73-SUM($Z73:AG73)))))</f>
        <v>0</v>
      </c>
      <c r="AI73" s="191" t="n">
        <f aca="false" t="array" ref="AI73:AI73">IF(AI$4&lt;$D73,0,IF(AI$4&gt;$F$21,0,IF(AI$4=$F$21,$F73-SUM($Z73:AH73),MIN($F73*INDEX($AA$24:$DB$24,AI$4-$D73+1),$F73-SUM($Z73:AH73)))))</f>
        <v>0</v>
      </c>
      <c r="AJ73" s="191" t="n">
        <f aca="false" t="array" ref="AJ73:AJ73">IF(AJ$4&lt;$D73,0,IF(AJ$4&gt;$F$21,0,IF(AJ$4=$F$21,$F73-SUM($Z73:AI73),MIN($F73*INDEX($AA$24:$DB$24,AJ$4-$D73+1),$F73-SUM($Z73:AI73)))))</f>
        <v>0</v>
      </c>
      <c r="AK73" s="191" t="n">
        <f aca="false" t="array" ref="AK73:AK73">IF(AK$4&lt;$D73,0,IF(AK$4&gt;$F$21,0,IF(AK$4=$F$21,$F73-SUM($Z73:AJ73),MIN($F73*INDEX($AA$24:$DB$24,AK$4-$D73+1),$F73-SUM($Z73:AJ73)))))</f>
        <v>0</v>
      </c>
      <c r="AL73" s="191" t="n">
        <f aca="false" t="array" ref="AL73:AL73">IF(AL$4&lt;$D73,0,IF(AL$4&gt;$F$21,0,IF(AL$4=$F$21,$F73-SUM($Z73:AK73),MIN($F73*INDEX($AA$24:$DB$24,AL$4-$D73+1),$F73-SUM($Z73:AK73)))))</f>
        <v>0</v>
      </c>
      <c r="AM73" s="191" t="n">
        <f aca="false" t="array" ref="AM73:AM73">IF(AM$4&lt;$D73,0,IF(AM$4&gt;$F$21,0,IF(AM$4=$F$21,$F73-SUM($Z73:AL73),MIN($F73*INDEX($AA$24:$DB$24,AM$4-$D73+1),$F73-SUM($Z73:AL73)))))</f>
        <v>0</v>
      </c>
      <c r="AN73" s="191" t="n">
        <f aca="false" t="array" ref="AN73:AN73">IF(AN$4&lt;$D73,0,IF(AN$4&gt;$F$21,0,IF(AN$4=$F$21,$F73-SUM($Z73:AM73),MIN($F73*INDEX($AA$24:$DB$24,AN$4-$D73+1),$F73-SUM($Z73:AM73)))))</f>
        <v>0</v>
      </c>
      <c r="AO73" s="191" t="n">
        <f aca="false" t="array" ref="AO73:AO73">IF(AO$4&lt;$D73,0,IF(AO$4&gt;$F$21,0,IF(AO$4=$F$21,$F73-SUM($Z73:AN73),MIN($F73*INDEX($AA$24:$DB$24,AO$4-$D73+1),$F73-SUM($Z73:AN73)))))</f>
        <v>0</v>
      </c>
      <c r="AP73" s="191" t="n">
        <f aca="false" t="array" ref="AP73:AP73">IF(AP$4&lt;$D73,0,IF(AP$4&gt;$F$21,0,IF(AP$4=$F$21,$F73-SUM($Z73:AO73),MIN($F73*INDEX($AA$24:$DB$24,AP$4-$D73+1),$F73-SUM($Z73:AO73)))))</f>
        <v>0</v>
      </c>
      <c r="AQ73" s="191" t="n">
        <f aca="false" t="array" ref="AQ73:AQ73">IF(AQ$4&lt;$D73,0,IF(AQ$4&gt;$F$21,0,IF(AQ$4=$F$21,$F73-SUM($Z73:AP73),MIN($F73*INDEX($AA$24:$DB$24,AQ$4-$D73+1),$F73-SUM($Z73:AP73)))))</f>
        <v>0</v>
      </c>
      <c r="AR73" s="191" t="n">
        <f aca="false" t="array" ref="AR73:AR73">IF(AR$4&lt;$D73,0,IF(AR$4&gt;$F$21,0,IF(AR$4=$F$21,$F73-SUM($Z73:AQ73),MIN($F73*INDEX($AA$24:$DB$24,AR$4-$D73+1),$F73-SUM($Z73:AQ73)))))</f>
        <v>0</v>
      </c>
      <c r="AS73" s="191" t="n">
        <f aca="false" t="array" ref="AS73:AS73">IF(AS$4&lt;$D73,0,IF(AS$4&gt;$F$21,0,IF(AS$4=$F$21,$F73-SUM($Z73:AR73),MIN($F73*INDEX($AA$24:$DB$24,AS$4-$D73+1),$F73-SUM($Z73:AR73)))))</f>
        <v>0</v>
      </c>
      <c r="AT73" s="191" t="n">
        <f aca="false" t="array" ref="AT73:AT73">IF(AT$4&lt;$D73,0,IF(AT$4&gt;$F$21,0,IF(AT$4=$F$21,$F73-SUM($Z73:AS73),MIN($F73*INDEX($AA$24:$DB$24,AT$4-$D73+1),$F73-SUM($Z73:AS73)))))</f>
        <v>0</v>
      </c>
      <c r="AU73" s="191" t="n">
        <f aca="false" t="array" ref="AU73:AU73">IF(AU$4&lt;$D73,0,IF(AU$4&gt;$F$21,0,IF(AU$4=$F$21,$F73-SUM($Z73:AT73),MIN($F73*INDEX($AA$24:$DB$24,AU$4-$D73+1),$F73-SUM($Z73:AT73)))))</f>
        <v>0</v>
      </c>
      <c r="AV73" s="191" t="n">
        <f aca="false" t="array" ref="AV73:AV73">IF(AV$4&lt;$D73,0,IF(AV$4&gt;$F$21,0,IF(AV$4=$F$21,$F73-SUM($Z73:AU73),MIN($F73*INDEX($AA$24:$DB$24,AV$4-$D73+1),$F73-SUM($Z73:AU73)))))</f>
        <v>0</v>
      </c>
      <c r="AW73" s="191" t="n">
        <f aca="false" t="array" ref="AW73:AW73">IF(AW$4&lt;$D73,0,IF(AW$4&gt;$F$21,0,IF(AW$4=$F$21,$F73-SUM($Z73:AV73),MIN($F73*INDEX($AA$24:$DB$24,AW$4-$D73+1),$F73-SUM($Z73:AV73)))))</f>
        <v>0</v>
      </c>
      <c r="AX73" s="191" t="n">
        <f aca="false" t="array" ref="AX73:AX73">IF(AX$4&lt;$D73,0,IF(AX$4&gt;$F$21,0,IF(AX$4=$F$21,$F73-SUM($Z73:AW73),MIN($F73*INDEX($AA$24:$DB$24,AX$4-$D73+1),$F73-SUM($Z73:AW73)))))</f>
        <v>0</v>
      </c>
      <c r="AY73" s="191" t="n">
        <f aca="false" t="array" ref="AY73:AY73">IF(AY$4&lt;$D73,0,IF(AY$4&gt;$F$21,0,IF(AY$4=$F$21,$F73-SUM($Z73:AX73),MIN($F73*INDEX($AA$24:$DB$24,AY$4-$D73+1),$F73-SUM($Z73:AX73)))))</f>
        <v>0</v>
      </c>
      <c r="AZ73" s="191" t="n">
        <f aca="false" t="array" ref="AZ73:AZ73">IF(AZ$4&lt;$D73,0,IF(AZ$4&gt;$F$21,0,IF(AZ$4=$F$21,$F73-SUM($Z73:AY73),MIN($F73*INDEX($AA$24:$DB$24,AZ$4-$D73+1),$F73-SUM($Z73:AY73)))))</f>
        <v>0</v>
      </c>
      <c r="BA73" s="191" t="n">
        <f aca="false" t="array" ref="BA73:BA73">IF(BA$4&lt;$D73,0,IF(BA$4&gt;$F$21,0,IF(BA$4=$F$21,$F73-SUM($Z73:AZ73),MIN($F73*INDEX($AA$24:$DB$24,BA$4-$D73+1),$F73-SUM($Z73:AZ73)))))</f>
        <v>0</v>
      </c>
      <c r="BB73" s="191" t="n">
        <f aca="false" t="array" ref="BB73:BB73">IF(BB$4&lt;$D73,0,IF(BB$4&gt;$F$21,0,IF(BB$4=$F$21,$F73-SUM($Z73:BA73),MIN($F73*INDEX($AA$24:$DB$24,BB$4-$D73+1),$F73-SUM($Z73:BA73)))))</f>
        <v>0</v>
      </c>
      <c r="BC73" s="191" t="n">
        <f aca="false" t="array" ref="BC73:BC73">IF(BC$4&lt;$D73,0,IF(BC$4&gt;$F$21,0,IF(BC$4=$F$21,$F73-SUM($Z73:BB73),MIN($F73*INDEX($AA$24:$DB$24,BC$4-$D73+1),$F73-SUM($Z73:BB73)))))</f>
        <v>0</v>
      </c>
      <c r="BD73" s="191" t="n">
        <f aca="false" t="array" ref="BD73:BD73">IF(BD$4&lt;$D73,0,IF(BD$4&gt;$F$21,0,IF(BD$4=$F$21,$F73-SUM($Z73:BC73),MIN($F73*INDEX($AA$24:$DB$24,BD$4-$D73+1),$F73-SUM($Z73:BC73)))))</f>
        <v>0</v>
      </c>
      <c r="BE73" s="191" t="n">
        <f aca="false" t="array" ref="BE73:BE73">IF(BE$4&lt;$D73,0,IF(BE$4&gt;$F$21,0,IF(BE$4=$F$21,$F73-SUM($Z73:BD73),MIN($F73*INDEX($AA$24:$DB$24,BE$4-$D73+1),$F73-SUM($Z73:BD73)))))</f>
        <v>0</v>
      </c>
      <c r="BF73" s="191" t="n">
        <f aca="false" t="array" ref="BF73:BF73">IF(BF$4&lt;$D73,0,IF(BF$4&gt;$F$21,0,IF(BF$4=$F$21,$F73-SUM($Z73:BE73),MIN($F73*INDEX($AA$24:$DB$24,BF$4-$D73+1),$F73-SUM($Z73:BE73)))))</f>
        <v>0</v>
      </c>
      <c r="BG73" s="191" t="n">
        <f aca="false" t="array" ref="BG73:BG73">IF(BG$4&lt;$D73,0,IF(BG$4&gt;$F$21,0,IF(BG$4=$F$21,$F73-SUM($Z73:BF73),MIN($F73*INDEX($AA$24:$DB$24,BG$4-$D73+1),$F73-SUM($Z73:BF73)))))</f>
        <v>0</v>
      </c>
      <c r="BH73" s="191" t="n">
        <f aca="false" t="array" ref="BH73:BH73">IF(BH$4&lt;$D73,0,IF(BH$4&gt;$F$21,0,IF(BH$4=$F$21,$F73-SUM($Z73:BG73),MIN($F73*INDEX($AA$24:$DB$24,BH$4-$D73+1),$F73-SUM($Z73:BG73)))))</f>
        <v>0</v>
      </c>
      <c r="BI73" s="191" t="n">
        <f aca="false" t="array" ref="BI73:BI73">IF(BI$4&lt;$D73,0,IF(BI$4&gt;$F$21,0,IF(BI$4=$F$21,$F73-SUM($Z73:BH73),MIN($F73*INDEX($AA$24:$DB$24,BI$4-$D73+1),$F73-SUM($Z73:BH73)))))</f>
        <v>0</v>
      </c>
      <c r="BJ73" s="191" t="n">
        <f aca="false" t="array" ref="BJ73:BJ73">IF(BJ$4&lt;$D73,0,IF(BJ$4&gt;$F$21,0,IF(BJ$4=$F$21,$F73-SUM($Z73:BI73),MIN($F73*INDEX($AA$24:$DB$24,BJ$4-$D73+1),$F73-SUM($Z73:BI73)))))</f>
        <v>0</v>
      </c>
      <c r="BK73" s="191" t="n">
        <f aca="false" t="array" ref="BK73:BK73">IF(BK$4&lt;$D73,0,IF(BK$4&gt;$F$21,0,IF(BK$4=$F$21,$F73-SUM($Z73:BJ73),MIN($F73*INDEX($AA$24:$DB$24,BK$4-$D73+1),$F73-SUM($Z73:BJ73)))))</f>
        <v>0</v>
      </c>
      <c r="BL73" s="191" t="n">
        <f aca="false" t="array" ref="BL73:BL73">IF(BL$4&lt;$D73,0,IF(BL$4&gt;$F$21,0,IF(BL$4=$F$21,$F73-SUM($Z73:BK73),MIN($F73*INDEX($AA$24:$DB$24,BL$4-$D73+1),$F73-SUM($Z73:BK73)))))</f>
        <v>0</v>
      </c>
      <c r="BM73" s="191" t="n">
        <f aca="false" t="array" ref="BM73:BM73">IF(BM$4&lt;$D73,0,IF(BM$4&gt;$F$21,0,IF(BM$4=$F$21,$F73-SUM($Z73:BL73),MIN($F73*INDEX($AA$24:$DB$24,BM$4-$D73+1),$F73-SUM($Z73:BL73)))))</f>
        <v>0</v>
      </c>
      <c r="BN73" s="191" t="n">
        <f aca="false" t="array" ref="BN73:BN73">IF(BN$4&lt;$D73,0,IF(BN$4&gt;$F$21,0,IF(BN$4=$F$21,$F73-SUM($Z73:BM73),MIN($F73*INDEX($AA$24:$DB$24,BN$4-$D73+1),$F73-SUM($Z73:BM73)))))</f>
        <v>0</v>
      </c>
      <c r="BO73" s="191" t="n">
        <f aca="false" t="array" ref="BO73:BO73">IF(BO$4&lt;$D73,0,IF(BO$4&gt;$F$21,0,IF(BO$4=$F$21,$F73-SUM($Z73:BN73),MIN($F73*INDEX($AA$24:$DB$24,BO$4-$D73+1),$F73-SUM($Z73:BN73)))))</f>
        <v>0</v>
      </c>
      <c r="BP73" s="191" t="n">
        <f aca="false" t="array" ref="BP73:BP73">IF(BP$4&lt;$D73,0,IF(BP$4&gt;$F$21,0,IF(BP$4=$F$21,$F73-SUM($Z73:BO73),MIN($F73*INDEX($AA$24:$DB$24,BP$4-$D73+1),$F73-SUM($Z73:BO73)))))</f>
        <v>0</v>
      </c>
      <c r="BQ73" s="191" t="n">
        <f aca="false" t="array" ref="BQ73:BQ73">IF(BQ$4&lt;$D73,0,IF(BQ$4&gt;$F$21,0,IF(BQ$4=$F$21,$F73-SUM($Z73:BP73),MIN($F73*INDEX($AA$24:$DB$24,BQ$4-$D73+1),$F73-SUM($Z73:BP73)))))</f>
        <v>0</v>
      </c>
      <c r="BR73" s="191" t="n">
        <f aca="false" t="array" ref="BR73:BR73">IF(BR$4&lt;$D73,0,IF(BR$4&gt;$F$21,0,IF(BR$4=$F$21,$F73-SUM($Z73:BQ73),MIN($F73*INDEX($AA$24:$DB$24,BR$4-$D73+1),$F73-SUM($Z73:BQ73)))))</f>
        <v>0</v>
      </c>
      <c r="BS73" s="191" t="n">
        <f aca="false" t="array" ref="BS73:BS73">IF(BS$4&lt;$D73,0,IF(BS$4&gt;$F$21,0,IF(BS$4=$F$21,$F73-SUM($Z73:BR73),MIN($F73*INDEX($AA$24:$DB$24,BS$4-$D73+1),$F73-SUM($Z73:BR73)))))</f>
        <v>0</v>
      </c>
      <c r="BT73" s="191" t="n">
        <f aca="false" t="array" ref="BT73:BT73">IF(BT$4&lt;$D73,0,IF(BT$4&gt;$F$21,0,IF(BT$4=$F$21,$F73-SUM($Z73:BS73),MIN($F73*INDEX($AA$24:$DB$24,BT$4-$D73+1),$F73-SUM($Z73:BS73)))))</f>
        <v>0</v>
      </c>
      <c r="BU73" s="191" t="n">
        <f aca="false" t="array" ref="BU73:BU73">IF(BU$4&lt;$D73,0,IF(BU$4&gt;$F$21,0,IF(BU$4=$F$21,$F73-SUM($Z73:BT73),MIN($F73*INDEX($AA$24:$DB$24,BU$4-$D73+1),$F73-SUM($Z73:BT73)))))</f>
        <v>0</v>
      </c>
      <c r="BV73" s="191" t="n">
        <f aca="false" t="array" ref="BV73:BV73">IF(BV$4&lt;$D73,0,IF(BV$4&gt;$F$21,0,IF(BV$4=$F$21,$F73-SUM($Z73:BU73),MIN($F73*INDEX($AA$24:$DB$24,BV$4-$D73+1),$F73-SUM($Z73:BU73)))))</f>
        <v>1.305</v>
      </c>
      <c r="BW73" s="191" t="n">
        <f aca="false" t="array" ref="BW73:BW73">IF(BW$4&lt;$D73,0,IF(BW$4&gt;$F$21,0,IF(BW$4=$F$21,$F73-SUM($Z73:BV73),MIN($F73*INDEX($AA$24:$DB$24,BW$4-$D73+1),$F73-SUM($Z73:BV73)))))</f>
        <v>2.4795</v>
      </c>
      <c r="BX73" s="191" t="n">
        <f aca="false" t="array" ref="BX73:BX73">IF(BX$4&lt;$D73,0,IF(BX$4&gt;$F$21,0,IF(BX$4=$F$21,$F73-SUM($Z73:BW73),MIN($F73*INDEX($AA$24:$DB$24,BX$4-$D73+1),$F73-SUM($Z73:BW73)))))</f>
        <v>2.2446</v>
      </c>
      <c r="BY73" s="191" t="n">
        <f aca="false" t="array" ref="BY73:BY73">IF(BY$4&lt;$D73,0,IF(BY$4&gt;$F$21,0,IF(BY$4=$F$21,$F73-SUM($Z73:BX73),MIN($F73*INDEX($AA$24:$DB$24,BY$4-$D73+1),$F73-SUM($Z73:BX73)))))</f>
        <v>2.0097</v>
      </c>
      <c r="BZ73" s="191" t="n">
        <f aca="false" t="array" ref="BZ73:BZ73">IF(BZ$4&lt;$D73,0,IF(BZ$4&gt;$F$21,0,IF(BZ$4=$F$21,$F73-SUM($Z73:BY73),MIN($F73*INDEX($AA$24:$DB$24,BZ$4-$D73+1),$F73-SUM($Z73:BY73)))))</f>
        <v>1.8009</v>
      </c>
      <c r="CA73" s="191" t="n">
        <f aca="false" t="array" ref="CA73:CA73">IF(CA$4&lt;$D73,0,IF(CA$4&gt;$F$21,0,IF(CA$4=$F$21,$F73-SUM($Z73:BZ73),MIN($F73*INDEX($AA$24:$DB$24,CA$4-$D73+1),$F73-SUM($Z73:BZ73)))))</f>
        <v>1.6182</v>
      </c>
      <c r="CB73" s="191" t="n">
        <f aca="false" t="array" ref="CB73:CB73">IF(CB$4&lt;$D73,0,IF(CB$4&gt;$F$21,0,IF(CB$4=$F$21,$F73-SUM($Z73:CA73),MIN($F73*INDEX($AA$24:$DB$24,CB$4-$D73+1),$F73-SUM($Z73:CA73)))))</f>
        <v>1.5399</v>
      </c>
      <c r="CC73" s="191" t="n">
        <f aca="false" t="array" ref="CC73:CC73">IF(CC$4&lt;$D73,0,IF(CC$4&gt;$F$21,0,IF(CC$4=$F$21,$F73-SUM($Z73:CB73),MIN($F73*INDEX($AA$24:$DB$24,CC$4-$D73+1),$F73-SUM($Z73:CB73)))))</f>
        <v>13.1022</v>
      </c>
      <c r="CD73" s="191" t="n">
        <f aca="false" t="array" ref="CD73:CD73">IF(CD$4&lt;$D73,0,IF(CD$4&gt;$F$21,0,IF(CD$4=$F$21,$F73-SUM($Z73:CC73),MIN($F73*INDEX($AA$24:$DB$24,CD$4-$D73+1),$F73-SUM($Z73:CC73)))))</f>
        <v>0</v>
      </c>
      <c r="CE73" s="191" t="n">
        <f aca="false" t="array" ref="CE73:CE73">IF(CE$4&lt;$D73,0,IF(CE$4&gt;$F$21,0,IF(CE$4=$F$21,$F73-SUM($Z73:CD73),MIN($F73*INDEX($AA$24:$DB$24,CE$4-$D73+1),$F73-SUM($Z73:CD73)))))</f>
        <v>0</v>
      </c>
      <c r="CF73" s="191" t="n">
        <f aca="false" t="array" ref="CF73:CF73">IF(CF$4&lt;$D73,0,IF(CF$4&gt;$F$21,0,IF(CF$4=$F$21,$F73-SUM($Z73:CE73),MIN($F73*INDEX($AA$24:$DB$24,CF$4-$D73+1),$F73-SUM($Z73:CE73)))))</f>
        <v>0</v>
      </c>
      <c r="CG73" s="191" t="n">
        <f aca="false" t="array" ref="CG73:CG73">IF(CG$4&lt;$D73,0,IF(CG$4&gt;$F$21,0,IF(CG$4=$F$21,$F73-SUM($Z73:CF73),MIN($F73*INDEX($AA$24:$DB$24,CG$4-$D73+1),$F73-SUM($Z73:CF73)))))</f>
        <v>0</v>
      </c>
      <c r="CH73" s="191" t="n">
        <f aca="false" t="array" ref="CH73:CH73">IF(CH$4&lt;$D73,0,IF(CH$4&gt;$F$21,0,IF(CH$4=$F$21,$F73-SUM($Z73:CG73),MIN($F73*INDEX($AA$24:$DB$24,CH$4-$D73+1),$F73-SUM($Z73:CG73)))))</f>
        <v>0</v>
      </c>
      <c r="CI73" s="191" t="n">
        <f aca="false" t="array" ref="CI73:CI73">IF(CI$4&lt;$D73,0,IF(CI$4&gt;$F$21,0,IF(CI$4=$F$21,$F73-SUM($Z73:CH73),MIN($F73*INDEX($AA$24:$DB$24,CI$4-$D73+1),$F73-SUM($Z73:CH73)))))</f>
        <v>0</v>
      </c>
      <c r="CJ73" s="191" t="n">
        <f aca="false" t="array" ref="CJ73:CJ73">IF(CJ$4&lt;$D73,0,IF(CJ$4&gt;$F$21,0,IF(CJ$4=$F$21,$F73-SUM($Z73:CI73),MIN($F73*INDEX($AA$24:$DB$24,CJ$4-$D73+1),$F73-SUM($Z73:CI73)))))</f>
        <v>0</v>
      </c>
      <c r="CK73" s="191" t="n">
        <f aca="false" t="array" ref="CK73:CK73">IF(CK$4&lt;$D73,0,IF(CK$4&gt;$F$21,0,IF(CK$4=$F$21,$F73-SUM($Z73:CJ73),MIN($F73*INDEX($AA$24:$DB$24,CK$4-$D73+1),$F73-SUM($Z73:CJ73)))))</f>
        <v>0</v>
      </c>
      <c r="CL73" s="191" t="n">
        <f aca="false" t="array" ref="CL73:CL73">IF(CL$4&lt;$D73,0,IF(CL$4&gt;$F$21,0,IF(CL$4=$F$21,$F73-SUM($Z73:CK73),MIN($F73*INDEX($AA$24:$DB$24,CL$4-$D73+1),$F73-SUM($Z73:CK73)))))</f>
        <v>0</v>
      </c>
      <c r="CM73" s="191" t="n">
        <f aca="false" t="array" ref="CM73:CM73">IF(CM$4&lt;$D73,0,IF(CM$4&gt;$F$21,0,IF(CM$4=$F$21,$F73-SUM($Z73:CL73),MIN($F73*INDEX($AA$24:$DB$24,CM$4-$D73+1),$F73-SUM($Z73:CL73)))))</f>
        <v>0</v>
      </c>
      <c r="CN73" s="191" t="n">
        <f aca="false" t="array" ref="CN73:CN73">IF(CN$4&lt;$D73,0,IF(CN$4&gt;$F$21,0,IF(CN$4=$F$21,$F73-SUM($Z73:CM73),MIN($F73*INDEX($AA$24:$DB$24,CN$4-$D73+1),$F73-SUM($Z73:CM73)))))</f>
        <v>0</v>
      </c>
      <c r="CO73" s="191" t="n">
        <f aca="false" t="array" ref="CO73:CO73">IF(CO$4&lt;$D73,0,IF(CO$4&gt;$F$21,0,IF(CO$4=$F$21,$F73-SUM($Z73:CN73),MIN($F73*INDEX($AA$24:$DB$24,CO$4-$D73+1),$F73-SUM($Z73:CN73)))))</f>
        <v>0</v>
      </c>
      <c r="CP73" s="191" t="n">
        <f aca="false" t="array" ref="CP73:CP73">IF(CP$4&lt;$D73,0,IF(CP$4&gt;$F$21,0,IF(CP$4=$F$21,$F73-SUM($Z73:CO73),MIN($F73*INDEX($AA$24:$DB$24,CP$4-$D73+1),$F73-SUM($Z73:CO73)))))</f>
        <v>0</v>
      </c>
      <c r="CQ73" s="191" t="n">
        <f aca="false" t="array" ref="CQ73:CQ73">IF(CQ$4&lt;$D73,0,IF(CQ$4&gt;$F$21,0,IF(CQ$4=$F$21,$F73-SUM($Z73:CP73),MIN($F73*INDEX($AA$24:$DB$24,CQ$4-$D73+1),$F73-SUM($Z73:CP73)))))</f>
        <v>0</v>
      </c>
      <c r="CR73" s="191" t="n">
        <f aca="false" t="array" ref="CR73:CR73">IF(CR$4&lt;$D73,0,IF(CR$4&gt;$F$21,0,IF(CR$4=$F$21,$F73-SUM($Z73:CQ73),MIN($F73*INDEX($AA$24:$DB$24,CR$4-$D73+1),$F73-SUM($Z73:CQ73)))))</f>
        <v>0</v>
      </c>
      <c r="CS73" s="191" t="n">
        <f aca="false" t="array" ref="CS73:CS73">IF(CS$4&lt;$D73,0,IF(CS$4&gt;$F$21,0,IF(CS$4=$F$21,$F73-SUM($Z73:CR73),MIN($F73*INDEX($AA$24:$DB$24,CS$4-$D73+1),$F73-SUM($Z73:CR73)))))</f>
        <v>0</v>
      </c>
      <c r="CT73" s="191" t="n">
        <f aca="false" t="array" ref="CT73:CT73">IF(CT$4&lt;$D73,0,IF(CT$4&gt;$F$21,0,IF(CT$4=$F$21,$F73-SUM($Z73:CS73),MIN($F73*INDEX($AA$24:$DB$24,CT$4-$D73+1),$F73-SUM($Z73:CS73)))))</f>
        <v>0</v>
      </c>
      <c r="CU73" s="191" t="n">
        <f aca="false" t="array" ref="CU73:CU73">IF(CU$4&lt;$D73,0,IF(CU$4&gt;$F$21,0,IF(CU$4=$F$21,$F73-SUM($Z73:CT73),MIN($F73*INDEX($AA$24:$DB$24,CU$4-$D73+1),$F73-SUM($Z73:CT73)))))</f>
        <v>0</v>
      </c>
      <c r="CV73" s="191" t="n">
        <f aca="false" t="array" ref="CV73:CV73">IF(CV$4&lt;$D73,0,IF(CV$4&gt;$F$21,0,IF(CV$4=$F$21,$F73-SUM($Z73:CU73),MIN($F73*INDEX($AA$24:$DB$24,CV$4-$D73+1),$F73-SUM($Z73:CU73)))))</f>
        <v>0</v>
      </c>
      <c r="CW73" s="191" t="n">
        <f aca="false" t="array" ref="CW73:CW73">IF(CW$4&lt;$D73,0,IF(CW$4&gt;$F$21,0,IF(CW$4=$F$21,$F73-SUM($Z73:CV73),MIN($F73*INDEX($AA$24:$DB$24,CW$4-$D73+1),$F73-SUM($Z73:CV73)))))</f>
        <v>0</v>
      </c>
      <c r="CX73" s="191" t="n">
        <f aca="false" t="array" ref="CX73:CX73">IF(CX$4&lt;$D73,0,IF(CX$4&gt;$F$21,0,IF(CX$4=$F$21,$F73-SUM($Z73:CW73),MIN($F73*INDEX($AA$24:$DB$24,CX$4-$D73+1),$F73-SUM($Z73:CW73)))))</f>
        <v>0</v>
      </c>
      <c r="CY73" s="191" t="n">
        <f aca="false" t="array" ref="CY73:CY73">IF(CY$4&lt;$D73,0,IF(CY$4&gt;$F$21,0,IF(CY$4=$F$21,$F73-SUM($Z73:CX73),MIN($F73*INDEX($AA$24:$DB$24,CY$4-$D73+1),$F73-SUM($Z73:CX73)))))</f>
        <v>0</v>
      </c>
      <c r="CZ73" s="191" t="n">
        <f aca="false" t="array" ref="CZ73:CZ73">IF(CZ$4&lt;$D73,0,IF(CZ$4&gt;$F$21,0,IF(CZ$4=$F$21,$F73-SUM($Z73:CY73),MIN($F73*INDEX($AA$24:$DB$24,CZ$4-$D73+1),$F73-SUM($Z73:CY73)))))</f>
        <v>0</v>
      </c>
      <c r="DA73" s="191" t="n">
        <f aca="false" t="array" ref="DA73:DA73">IF(DA$4&lt;$D73,0,IF(DA$4&gt;$F$21,0,IF(DA$4=$F$21,$F73-SUM($Z73:CZ73),MIN($F73*INDEX($AA$24:$DB$24,DA$4-$D73+1),$F73-SUM($Z73:CZ73)))))</f>
        <v>0</v>
      </c>
      <c r="DB73" s="191" t="n">
        <f aca="false" t="array" ref="DB73:DB73">IF(DB$4&lt;$D73,0,IF(DB$4&gt;$F$21,0,IF(DB$4=$F$21,$F73-SUM($Z73:DA73),MIN($F73*INDEX($AA$24:$DB$24,DB$4-$D73+1),$F73-SUM($Z73:DA73)))))</f>
        <v>0</v>
      </c>
    </row>
    <row r="74" customFormat="false" ht="14.25" hidden="false" customHeight="false" outlineLevel="3" collapsed="false">
      <c r="D74" s="3" t="n">
        <v>49</v>
      </c>
      <c r="E74" s="3" t="str">
        <v>Total Capex Year 49</v>
      </c>
      <c r="F74" s="187" t="n">
        <v>21.4</v>
      </c>
      <c r="G74" s="187" t="n">
        <f aca="false">SUM(AA74:DB74)-F74</f>
        <v>0</v>
      </c>
      <c r="AA74" s="191" t="n">
        <f aca="false" t="array" ref="AA74:AA74">IF(AA$4&lt;$D74,0,IF(AA$4&gt;$F$21,0,IF(AA$4=$F$21,$F74-SUM($Z74:Z74),MIN($F74*INDEX($AA$24:$DB$24,AA$4-$D74+1),$F74-SUM($Z74:Z74)))))</f>
        <v>0</v>
      </c>
      <c r="AB74" s="191" t="n">
        <f aca="false" t="array" ref="AB74:AB74">IF(AB$4&lt;$D74,0,IF(AB$4&gt;$F$21,0,IF(AB$4=$F$21,$F74-SUM($Z74:AA74),MIN($F74*INDEX($AA$24:$DB$24,AB$4-$D74+1),$F74-SUM($Z74:AA74)))))</f>
        <v>0</v>
      </c>
      <c r="AC74" s="191" t="n">
        <f aca="false" t="array" ref="AC74:AC74">IF(AC$4&lt;$D74,0,IF(AC$4&gt;$F$21,0,IF(AC$4=$F$21,$F74-SUM($Z74:AB74),MIN($F74*INDEX($AA$24:$DB$24,AC$4-$D74+1),$F74-SUM($Z74:AB74)))))</f>
        <v>0</v>
      </c>
      <c r="AD74" s="191" t="n">
        <f aca="false" t="array" ref="AD74:AD74">IF(AD$4&lt;$D74,0,IF(AD$4&gt;$F$21,0,IF(AD$4=$F$21,$F74-SUM($Z74:AC74),MIN($F74*INDEX($AA$24:$DB$24,AD$4-$D74+1),$F74-SUM($Z74:AC74)))))</f>
        <v>0</v>
      </c>
      <c r="AE74" s="191" t="n">
        <f aca="false" t="array" ref="AE74:AE74">IF(AE$4&lt;$D74,0,IF(AE$4&gt;$F$21,0,IF(AE$4=$F$21,$F74-SUM($Z74:AD74),MIN($F74*INDEX($AA$24:$DB$24,AE$4-$D74+1),$F74-SUM($Z74:AD74)))))</f>
        <v>0</v>
      </c>
      <c r="AF74" s="191" t="n">
        <f aca="false" t="array" ref="AF74:AF74">IF(AF$4&lt;$D74,0,IF(AF$4&gt;$F$21,0,IF(AF$4=$F$21,$F74-SUM($Z74:AE74),MIN($F74*INDEX($AA$24:$DB$24,AF$4-$D74+1),$F74-SUM($Z74:AE74)))))</f>
        <v>0</v>
      </c>
      <c r="AG74" s="191" t="n">
        <f aca="false" t="array" ref="AG74:AG74">IF(AG$4&lt;$D74,0,IF(AG$4&gt;$F$21,0,IF(AG$4=$F$21,$F74-SUM($Z74:AF74),MIN($F74*INDEX($AA$24:$DB$24,AG$4-$D74+1),$F74-SUM($Z74:AF74)))))</f>
        <v>0</v>
      </c>
      <c r="AH74" s="191" t="n">
        <f aca="false" t="array" ref="AH74:AH74">IF(AH$4&lt;$D74,0,IF(AH$4&gt;$F$21,0,IF(AH$4=$F$21,$F74-SUM($Z74:AG74),MIN($F74*INDEX($AA$24:$DB$24,AH$4-$D74+1),$F74-SUM($Z74:AG74)))))</f>
        <v>0</v>
      </c>
      <c r="AI74" s="191" t="n">
        <f aca="false" t="array" ref="AI74:AI74">IF(AI$4&lt;$D74,0,IF(AI$4&gt;$F$21,0,IF(AI$4=$F$21,$F74-SUM($Z74:AH74),MIN($F74*INDEX($AA$24:$DB$24,AI$4-$D74+1),$F74-SUM($Z74:AH74)))))</f>
        <v>0</v>
      </c>
      <c r="AJ74" s="191" t="n">
        <f aca="false" t="array" ref="AJ74:AJ74">IF(AJ$4&lt;$D74,0,IF(AJ$4&gt;$F$21,0,IF(AJ$4=$F$21,$F74-SUM($Z74:AI74),MIN($F74*INDEX($AA$24:$DB$24,AJ$4-$D74+1),$F74-SUM($Z74:AI74)))))</f>
        <v>0</v>
      </c>
      <c r="AK74" s="191" t="n">
        <f aca="false" t="array" ref="AK74:AK74">IF(AK$4&lt;$D74,0,IF(AK$4&gt;$F$21,0,IF(AK$4=$F$21,$F74-SUM($Z74:AJ74),MIN($F74*INDEX($AA$24:$DB$24,AK$4-$D74+1),$F74-SUM($Z74:AJ74)))))</f>
        <v>0</v>
      </c>
      <c r="AL74" s="191" t="n">
        <f aca="false" t="array" ref="AL74:AL74">IF(AL$4&lt;$D74,0,IF(AL$4&gt;$F$21,0,IF(AL$4=$F$21,$F74-SUM($Z74:AK74),MIN($F74*INDEX($AA$24:$DB$24,AL$4-$D74+1),$F74-SUM($Z74:AK74)))))</f>
        <v>0</v>
      </c>
      <c r="AM74" s="191" t="n">
        <f aca="false" t="array" ref="AM74:AM74">IF(AM$4&lt;$D74,0,IF(AM$4&gt;$F$21,0,IF(AM$4=$F$21,$F74-SUM($Z74:AL74),MIN($F74*INDEX($AA$24:$DB$24,AM$4-$D74+1),$F74-SUM($Z74:AL74)))))</f>
        <v>0</v>
      </c>
      <c r="AN74" s="191" t="n">
        <f aca="false" t="array" ref="AN74:AN74">IF(AN$4&lt;$D74,0,IF(AN$4&gt;$F$21,0,IF(AN$4=$F$21,$F74-SUM($Z74:AM74),MIN($F74*INDEX($AA$24:$DB$24,AN$4-$D74+1),$F74-SUM($Z74:AM74)))))</f>
        <v>0</v>
      </c>
      <c r="AO74" s="191" t="n">
        <f aca="false" t="array" ref="AO74:AO74">IF(AO$4&lt;$D74,0,IF(AO$4&gt;$F$21,0,IF(AO$4=$F$21,$F74-SUM($Z74:AN74),MIN($F74*INDEX($AA$24:$DB$24,AO$4-$D74+1),$F74-SUM($Z74:AN74)))))</f>
        <v>0</v>
      </c>
      <c r="AP74" s="191" t="n">
        <f aca="false" t="array" ref="AP74:AP74">IF(AP$4&lt;$D74,0,IF(AP$4&gt;$F$21,0,IF(AP$4=$F$21,$F74-SUM($Z74:AO74),MIN($F74*INDEX($AA$24:$DB$24,AP$4-$D74+1),$F74-SUM($Z74:AO74)))))</f>
        <v>0</v>
      </c>
      <c r="AQ74" s="191" t="n">
        <f aca="false" t="array" ref="AQ74:AQ74">IF(AQ$4&lt;$D74,0,IF(AQ$4&gt;$F$21,0,IF(AQ$4=$F$21,$F74-SUM($Z74:AP74),MIN($F74*INDEX($AA$24:$DB$24,AQ$4-$D74+1),$F74-SUM($Z74:AP74)))))</f>
        <v>0</v>
      </c>
      <c r="AR74" s="191" t="n">
        <f aca="false" t="array" ref="AR74:AR74">IF(AR$4&lt;$D74,0,IF(AR$4&gt;$F$21,0,IF(AR$4=$F$21,$F74-SUM($Z74:AQ74),MIN($F74*INDEX($AA$24:$DB$24,AR$4-$D74+1),$F74-SUM($Z74:AQ74)))))</f>
        <v>0</v>
      </c>
      <c r="AS74" s="191" t="n">
        <f aca="false" t="array" ref="AS74:AS74">IF(AS$4&lt;$D74,0,IF(AS$4&gt;$F$21,0,IF(AS$4=$F$21,$F74-SUM($Z74:AR74),MIN($F74*INDEX($AA$24:$DB$24,AS$4-$D74+1),$F74-SUM($Z74:AR74)))))</f>
        <v>0</v>
      </c>
      <c r="AT74" s="191" t="n">
        <f aca="false" t="array" ref="AT74:AT74">IF(AT$4&lt;$D74,0,IF(AT$4&gt;$F$21,0,IF(AT$4=$F$21,$F74-SUM($Z74:AS74),MIN($F74*INDEX($AA$24:$DB$24,AT$4-$D74+1),$F74-SUM($Z74:AS74)))))</f>
        <v>0</v>
      </c>
      <c r="AU74" s="191" t="n">
        <f aca="false" t="array" ref="AU74:AU74">IF(AU$4&lt;$D74,0,IF(AU$4&gt;$F$21,0,IF(AU$4=$F$21,$F74-SUM($Z74:AT74),MIN($F74*INDEX($AA$24:$DB$24,AU$4-$D74+1),$F74-SUM($Z74:AT74)))))</f>
        <v>0</v>
      </c>
      <c r="AV74" s="191" t="n">
        <f aca="false" t="array" ref="AV74:AV74">IF(AV$4&lt;$D74,0,IF(AV$4&gt;$F$21,0,IF(AV$4=$F$21,$F74-SUM($Z74:AU74),MIN($F74*INDEX($AA$24:$DB$24,AV$4-$D74+1),$F74-SUM($Z74:AU74)))))</f>
        <v>0</v>
      </c>
      <c r="AW74" s="191" t="n">
        <f aca="false" t="array" ref="AW74:AW74">IF(AW$4&lt;$D74,0,IF(AW$4&gt;$F$21,0,IF(AW$4=$F$21,$F74-SUM($Z74:AV74),MIN($F74*INDEX($AA$24:$DB$24,AW$4-$D74+1),$F74-SUM($Z74:AV74)))))</f>
        <v>0</v>
      </c>
      <c r="AX74" s="191" t="n">
        <f aca="false" t="array" ref="AX74:AX74">IF(AX$4&lt;$D74,0,IF(AX$4&gt;$F$21,0,IF(AX$4=$F$21,$F74-SUM($Z74:AW74),MIN($F74*INDEX($AA$24:$DB$24,AX$4-$D74+1),$F74-SUM($Z74:AW74)))))</f>
        <v>0</v>
      </c>
      <c r="AY74" s="191" t="n">
        <f aca="false" t="array" ref="AY74:AY74">IF(AY$4&lt;$D74,0,IF(AY$4&gt;$F$21,0,IF(AY$4=$F$21,$F74-SUM($Z74:AX74),MIN($F74*INDEX($AA$24:$DB$24,AY$4-$D74+1),$F74-SUM($Z74:AX74)))))</f>
        <v>0</v>
      </c>
      <c r="AZ74" s="191" t="n">
        <f aca="false" t="array" ref="AZ74:AZ74">IF(AZ$4&lt;$D74,0,IF(AZ$4&gt;$F$21,0,IF(AZ$4=$F$21,$F74-SUM($Z74:AY74),MIN($F74*INDEX($AA$24:$DB$24,AZ$4-$D74+1),$F74-SUM($Z74:AY74)))))</f>
        <v>0</v>
      </c>
      <c r="BA74" s="191" t="n">
        <f aca="false" t="array" ref="BA74:BA74">IF(BA$4&lt;$D74,0,IF(BA$4&gt;$F$21,0,IF(BA$4=$F$21,$F74-SUM($Z74:AZ74),MIN($F74*INDEX($AA$24:$DB$24,BA$4-$D74+1),$F74-SUM($Z74:AZ74)))))</f>
        <v>0</v>
      </c>
      <c r="BB74" s="191" t="n">
        <f aca="false" t="array" ref="BB74:BB74">IF(BB$4&lt;$D74,0,IF(BB$4&gt;$F$21,0,IF(BB$4=$F$21,$F74-SUM($Z74:BA74),MIN($F74*INDEX($AA$24:$DB$24,BB$4-$D74+1),$F74-SUM($Z74:BA74)))))</f>
        <v>0</v>
      </c>
      <c r="BC74" s="191" t="n">
        <f aca="false" t="array" ref="BC74:BC74">IF(BC$4&lt;$D74,0,IF(BC$4&gt;$F$21,0,IF(BC$4=$F$21,$F74-SUM($Z74:BB74),MIN($F74*INDEX($AA$24:$DB$24,BC$4-$D74+1),$F74-SUM($Z74:BB74)))))</f>
        <v>0</v>
      </c>
      <c r="BD74" s="191" t="n">
        <f aca="false" t="array" ref="BD74:BD74">IF(BD$4&lt;$D74,0,IF(BD$4&gt;$F$21,0,IF(BD$4=$F$21,$F74-SUM($Z74:BC74),MIN($F74*INDEX($AA$24:$DB$24,BD$4-$D74+1),$F74-SUM($Z74:BC74)))))</f>
        <v>0</v>
      </c>
      <c r="BE74" s="191" t="n">
        <f aca="false" t="array" ref="BE74:BE74">IF(BE$4&lt;$D74,0,IF(BE$4&gt;$F$21,0,IF(BE$4=$F$21,$F74-SUM($Z74:BD74),MIN($F74*INDEX($AA$24:$DB$24,BE$4-$D74+1),$F74-SUM($Z74:BD74)))))</f>
        <v>0</v>
      </c>
      <c r="BF74" s="191" t="n">
        <f aca="false" t="array" ref="BF74:BF74">IF(BF$4&lt;$D74,0,IF(BF$4&gt;$F$21,0,IF(BF$4=$F$21,$F74-SUM($Z74:BE74),MIN($F74*INDEX($AA$24:$DB$24,BF$4-$D74+1),$F74-SUM($Z74:BE74)))))</f>
        <v>0</v>
      </c>
      <c r="BG74" s="191" t="n">
        <f aca="false" t="array" ref="BG74:BG74">IF(BG$4&lt;$D74,0,IF(BG$4&gt;$F$21,0,IF(BG$4=$F$21,$F74-SUM($Z74:BF74),MIN($F74*INDEX($AA$24:$DB$24,BG$4-$D74+1),$F74-SUM($Z74:BF74)))))</f>
        <v>0</v>
      </c>
      <c r="BH74" s="191" t="n">
        <f aca="false" t="array" ref="BH74:BH74">IF(BH$4&lt;$D74,0,IF(BH$4&gt;$F$21,0,IF(BH$4=$F$21,$F74-SUM($Z74:BG74),MIN($F74*INDEX($AA$24:$DB$24,BH$4-$D74+1),$F74-SUM($Z74:BG74)))))</f>
        <v>0</v>
      </c>
      <c r="BI74" s="191" t="n">
        <f aca="false" t="array" ref="BI74:BI74">IF(BI$4&lt;$D74,0,IF(BI$4&gt;$F$21,0,IF(BI$4=$F$21,$F74-SUM($Z74:BH74),MIN($F74*INDEX($AA$24:$DB$24,BI$4-$D74+1),$F74-SUM($Z74:BH74)))))</f>
        <v>0</v>
      </c>
      <c r="BJ74" s="191" t="n">
        <f aca="false" t="array" ref="BJ74:BJ74">IF(BJ$4&lt;$D74,0,IF(BJ$4&gt;$F$21,0,IF(BJ$4=$F$21,$F74-SUM($Z74:BI74),MIN($F74*INDEX($AA$24:$DB$24,BJ$4-$D74+1),$F74-SUM($Z74:BI74)))))</f>
        <v>0</v>
      </c>
      <c r="BK74" s="191" t="n">
        <f aca="false" t="array" ref="BK74:BK74">IF(BK$4&lt;$D74,0,IF(BK$4&gt;$F$21,0,IF(BK$4=$F$21,$F74-SUM($Z74:BJ74),MIN($F74*INDEX($AA$24:$DB$24,BK$4-$D74+1),$F74-SUM($Z74:BJ74)))))</f>
        <v>0</v>
      </c>
      <c r="BL74" s="191" t="n">
        <f aca="false" t="array" ref="BL74:BL74">IF(BL$4&lt;$D74,0,IF(BL$4&gt;$F$21,0,IF(BL$4=$F$21,$F74-SUM($Z74:BK74),MIN($F74*INDEX($AA$24:$DB$24,BL$4-$D74+1),$F74-SUM($Z74:BK74)))))</f>
        <v>0</v>
      </c>
      <c r="BM74" s="191" t="n">
        <f aca="false" t="array" ref="BM74:BM74">IF(BM$4&lt;$D74,0,IF(BM$4&gt;$F$21,0,IF(BM$4=$F$21,$F74-SUM($Z74:BL74),MIN($F74*INDEX($AA$24:$DB$24,BM$4-$D74+1),$F74-SUM($Z74:BL74)))))</f>
        <v>0</v>
      </c>
      <c r="BN74" s="191" t="n">
        <f aca="false" t="array" ref="BN74:BN74">IF(BN$4&lt;$D74,0,IF(BN$4&gt;$F$21,0,IF(BN$4=$F$21,$F74-SUM($Z74:BM74),MIN($F74*INDEX($AA$24:$DB$24,BN$4-$D74+1),$F74-SUM($Z74:BM74)))))</f>
        <v>0</v>
      </c>
      <c r="BO74" s="191" t="n">
        <f aca="false" t="array" ref="BO74:BO74">IF(BO$4&lt;$D74,0,IF(BO$4&gt;$F$21,0,IF(BO$4=$F$21,$F74-SUM($Z74:BN74),MIN($F74*INDEX($AA$24:$DB$24,BO$4-$D74+1),$F74-SUM($Z74:BN74)))))</f>
        <v>0</v>
      </c>
      <c r="BP74" s="191" t="n">
        <f aca="false" t="array" ref="BP74:BP74">IF(BP$4&lt;$D74,0,IF(BP$4&gt;$F$21,0,IF(BP$4=$F$21,$F74-SUM($Z74:BO74),MIN($F74*INDEX($AA$24:$DB$24,BP$4-$D74+1),$F74-SUM($Z74:BO74)))))</f>
        <v>0</v>
      </c>
      <c r="BQ74" s="191" t="n">
        <f aca="false" t="array" ref="BQ74:BQ74">IF(BQ$4&lt;$D74,0,IF(BQ$4&gt;$F$21,0,IF(BQ$4=$F$21,$F74-SUM($Z74:BP74),MIN($F74*INDEX($AA$24:$DB$24,BQ$4-$D74+1),$F74-SUM($Z74:BP74)))))</f>
        <v>0</v>
      </c>
      <c r="BR74" s="191" t="n">
        <f aca="false" t="array" ref="BR74:BR74">IF(BR$4&lt;$D74,0,IF(BR$4&gt;$F$21,0,IF(BR$4=$F$21,$F74-SUM($Z74:BQ74),MIN($F74*INDEX($AA$24:$DB$24,BR$4-$D74+1),$F74-SUM($Z74:BQ74)))))</f>
        <v>0</v>
      </c>
      <c r="BS74" s="191" t="n">
        <f aca="false" t="array" ref="BS74:BS74">IF(BS$4&lt;$D74,0,IF(BS$4&gt;$F$21,0,IF(BS$4=$F$21,$F74-SUM($Z74:BR74),MIN($F74*INDEX($AA$24:$DB$24,BS$4-$D74+1),$F74-SUM($Z74:BR74)))))</f>
        <v>0</v>
      </c>
      <c r="BT74" s="191" t="n">
        <f aca="false" t="array" ref="BT74:BT74">IF(BT$4&lt;$D74,0,IF(BT$4&gt;$F$21,0,IF(BT$4=$F$21,$F74-SUM($Z74:BS74),MIN($F74*INDEX($AA$24:$DB$24,BT$4-$D74+1),$F74-SUM($Z74:BS74)))))</f>
        <v>0</v>
      </c>
      <c r="BU74" s="191" t="n">
        <f aca="false" t="array" ref="BU74:BU74">IF(BU$4&lt;$D74,0,IF(BU$4&gt;$F$21,0,IF(BU$4=$F$21,$F74-SUM($Z74:BT74),MIN($F74*INDEX($AA$24:$DB$24,BU$4-$D74+1),$F74-SUM($Z74:BT74)))))</f>
        <v>0</v>
      </c>
      <c r="BV74" s="191" t="n">
        <f aca="false" t="array" ref="BV74:BV74">IF(BV$4&lt;$D74,0,IF(BV$4&gt;$F$21,0,IF(BV$4=$F$21,$F74-SUM($Z74:BU74),MIN($F74*INDEX($AA$24:$DB$24,BV$4-$D74+1),$F74-SUM($Z74:BU74)))))</f>
        <v>0</v>
      </c>
      <c r="BW74" s="191" t="n">
        <f aca="false" t="array" ref="BW74:BW74">IF(BW$4&lt;$D74,0,IF(BW$4&gt;$F$21,0,IF(BW$4=$F$21,$F74-SUM($Z74:BV74),MIN($F74*INDEX($AA$24:$DB$24,BW$4-$D74+1),$F74-SUM($Z74:BV74)))))</f>
        <v>1.07</v>
      </c>
      <c r="BX74" s="191" t="n">
        <f aca="false" t="array" ref="BX74:BX74">IF(BX$4&lt;$D74,0,IF(BX$4&gt;$F$21,0,IF(BX$4=$F$21,$F74-SUM($Z74:BW74),MIN($F74*INDEX($AA$24:$DB$24,BX$4-$D74+1),$F74-SUM($Z74:BW74)))))</f>
        <v>2.033</v>
      </c>
      <c r="BY74" s="191" t="n">
        <f aca="false" t="array" ref="BY74:BY74">IF(BY$4&lt;$D74,0,IF(BY$4&gt;$F$21,0,IF(BY$4=$F$21,$F74-SUM($Z74:BX74),MIN($F74*INDEX($AA$24:$DB$24,BY$4-$D74+1),$F74-SUM($Z74:BX74)))))</f>
        <v>1.8404</v>
      </c>
      <c r="BZ74" s="191" t="n">
        <f aca="false" t="array" ref="BZ74:BZ74">IF(BZ$4&lt;$D74,0,IF(BZ$4&gt;$F$21,0,IF(BZ$4=$F$21,$F74-SUM($Z74:BY74),MIN($F74*INDEX($AA$24:$DB$24,BZ$4-$D74+1),$F74-SUM($Z74:BY74)))))</f>
        <v>1.6478</v>
      </c>
      <c r="CA74" s="191" t="n">
        <f aca="false" t="array" ref="CA74:CA74">IF(CA$4&lt;$D74,0,IF(CA$4&gt;$F$21,0,IF(CA$4=$F$21,$F74-SUM($Z74:BZ74),MIN($F74*INDEX($AA$24:$DB$24,CA$4-$D74+1),$F74-SUM($Z74:BZ74)))))</f>
        <v>1.4766</v>
      </c>
      <c r="CB74" s="191" t="n">
        <f aca="false" t="array" ref="CB74:CB74">IF(CB$4&lt;$D74,0,IF(CB$4&gt;$F$21,0,IF(CB$4=$F$21,$F74-SUM($Z74:CA74),MIN($F74*INDEX($AA$24:$DB$24,CB$4-$D74+1),$F74-SUM($Z74:CA74)))))</f>
        <v>1.3268</v>
      </c>
      <c r="CC74" s="191" t="n">
        <f aca="false" t="array" ref="CC74:CC74">IF(CC$4&lt;$D74,0,IF(CC$4&gt;$F$21,0,IF(CC$4=$F$21,$F74-SUM($Z74:CB74),MIN($F74*INDEX($AA$24:$DB$24,CC$4-$D74+1),$F74-SUM($Z74:CB74)))))</f>
        <v>12.0054</v>
      </c>
      <c r="CD74" s="191" t="n">
        <f aca="false" t="array" ref="CD74:CD74">IF(CD$4&lt;$D74,0,IF(CD$4&gt;$F$21,0,IF(CD$4=$F$21,$F74-SUM($Z74:CC74),MIN($F74*INDEX($AA$24:$DB$24,CD$4-$D74+1),$F74-SUM($Z74:CC74)))))</f>
        <v>0</v>
      </c>
      <c r="CE74" s="191" t="n">
        <f aca="false" t="array" ref="CE74:CE74">IF(CE$4&lt;$D74,0,IF(CE$4&gt;$F$21,0,IF(CE$4=$F$21,$F74-SUM($Z74:CD74),MIN($F74*INDEX($AA$24:$DB$24,CE$4-$D74+1),$F74-SUM($Z74:CD74)))))</f>
        <v>0</v>
      </c>
      <c r="CF74" s="191" t="n">
        <f aca="false" t="array" ref="CF74:CF74">IF(CF$4&lt;$D74,0,IF(CF$4&gt;$F$21,0,IF(CF$4=$F$21,$F74-SUM($Z74:CE74),MIN($F74*INDEX($AA$24:$DB$24,CF$4-$D74+1),$F74-SUM($Z74:CE74)))))</f>
        <v>0</v>
      </c>
      <c r="CG74" s="191" t="n">
        <f aca="false" t="array" ref="CG74:CG74">IF(CG$4&lt;$D74,0,IF(CG$4&gt;$F$21,0,IF(CG$4=$F$21,$F74-SUM($Z74:CF74),MIN($F74*INDEX($AA$24:$DB$24,CG$4-$D74+1),$F74-SUM($Z74:CF74)))))</f>
        <v>0</v>
      </c>
      <c r="CH74" s="191" t="n">
        <f aca="false" t="array" ref="CH74:CH74">IF(CH$4&lt;$D74,0,IF(CH$4&gt;$F$21,0,IF(CH$4=$F$21,$F74-SUM($Z74:CG74),MIN($F74*INDEX($AA$24:$DB$24,CH$4-$D74+1),$F74-SUM($Z74:CG74)))))</f>
        <v>0</v>
      </c>
      <c r="CI74" s="191" t="n">
        <f aca="false" t="array" ref="CI74:CI74">IF(CI$4&lt;$D74,0,IF(CI$4&gt;$F$21,0,IF(CI$4=$F$21,$F74-SUM($Z74:CH74),MIN($F74*INDEX($AA$24:$DB$24,CI$4-$D74+1),$F74-SUM($Z74:CH74)))))</f>
        <v>0</v>
      </c>
      <c r="CJ74" s="191" t="n">
        <f aca="false" t="array" ref="CJ74:CJ74">IF(CJ$4&lt;$D74,0,IF(CJ$4&gt;$F$21,0,IF(CJ$4=$F$21,$F74-SUM($Z74:CI74),MIN($F74*INDEX($AA$24:$DB$24,CJ$4-$D74+1),$F74-SUM($Z74:CI74)))))</f>
        <v>0</v>
      </c>
      <c r="CK74" s="191" t="n">
        <f aca="false" t="array" ref="CK74:CK74">IF(CK$4&lt;$D74,0,IF(CK$4&gt;$F$21,0,IF(CK$4=$F$21,$F74-SUM($Z74:CJ74),MIN($F74*INDEX($AA$24:$DB$24,CK$4-$D74+1),$F74-SUM($Z74:CJ74)))))</f>
        <v>0</v>
      </c>
      <c r="CL74" s="191" t="n">
        <f aca="false" t="array" ref="CL74:CL74">IF(CL$4&lt;$D74,0,IF(CL$4&gt;$F$21,0,IF(CL$4=$F$21,$F74-SUM($Z74:CK74),MIN($F74*INDEX($AA$24:$DB$24,CL$4-$D74+1),$F74-SUM($Z74:CK74)))))</f>
        <v>0</v>
      </c>
      <c r="CM74" s="191" t="n">
        <f aca="false" t="array" ref="CM74:CM74">IF(CM$4&lt;$D74,0,IF(CM$4&gt;$F$21,0,IF(CM$4=$F$21,$F74-SUM($Z74:CL74),MIN($F74*INDEX($AA$24:$DB$24,CM$4-$D74+1),$F74-SUM($Z74:CL74)))))</f>
        <v>0</v>
      </c>
      <c r="CN74" s="191" t="n">
        <f aca="false" t="array" ref="CN74:CN74">IF(CN$4&lt;$D74,0,IF(CN$4&gt;$F$21,0,IF(CN$4=$F$21,$F74-SUM($Z74:CM74),MIN($F74*INDEX($AA$24:$DB$24,CN$4-$D74+1),$F74-SUM($Z74:CM74)))))</f>
        <v>0</v>
      </c>
      <c r="CO74" s="191" t="n">
        <f aca="false" t="array" ref="CO74:CO74">IF(CO$4&lt;$D74,0,IF(CO$4&gt;$F$21,0,IF(CO$4=$F$21,$F74-SUM($Z74:CN74),MIN($F74*INDEX($AA$24:$DB$24,CO$4-$D74+1),$F74-SUM($Z74:CN74)))))</f>
        <v>0</v>
      </c>
      <c r="CP74" s="191" t="n">
        <f aca="false" t="array" ref="CP74:CP74">IF(CP$4&lt;$D74,0,IF(CP$4&gt;$F$21,0,IF(CP$4=$F$21,$F74-SUM($Z74:CO74),MIN($F74*INDEX($AA$24:$DB$24,CP$4-$D74+1),$F74-SUM($Z74:CO74)))))</f>
        <v>0</v>
      </c>
      <c r="CQ74" s="191" t="n">
        <f aca="false" t="array" ref="CQ74:CQ74">IF(CQ$4&lt;$D74,0,IF(CQ$4&gt;$F$21,0,IF(CQ$4=$F$21,$F74-SUM($Z74:CP74),MIN($F74*INDEX($AA$24:$DB$24,CQ$4-$D74+1),$F74-SUM($Z74:CP74)))))</f>
        <v>0</v>
      </c>
      <c r="CR74" s="191" t="n">
        <f aca="false" t="array" ref="CR74:CR74">IF(CR$4&lt;$D74,0,IF(CR$4&gt;$F$21,0,IF(CR$4=$F$21,$F74-SUM($Z74:CQ74),MIN($F74*INDEX($AA$24:$DB$24,CR$4-$D74+1),$F74-SUM($Z74:CQ74)))))</f>
        <v>0</v>
      </c>
      <c r="CS74" s="191" t="n">
        <f aca="false" t="array" ref="CS74:CS74">IF(CS$4&lt;$D74,0,IF(CS$4&gt;$F$21,0,IF(CS$4=$F$21,$F74-SUM($Z74:CR74),MIN($F74*INDEX($AA$24:$DB$24,CS$4-$D74+1),$F74-SUM($Z74:CR74)))))</f>
        <v>0</v>
      </c>
      <c r="CT74" s="191" t="n">
        <f aca="false" t="array" ref="CT74:CT74">IF(CT$4&lt;$D74,0,IF(CT$4&gt;$F$21,0,IF(CT$4=$F$21,$F74-SUM($Z74:CS74),MIN($F74*INDEX($AA$24:$DB$24,CT$4-$D74+1),$F74-SUM($Z74:CS74)))))</f>
        <v>0</v>
      </c>
      <c r="CU74" s="191" t="n">
        <f aca="false" t="array" ref="CU74:CU74">IF(CU$4&lt;$D74,0,IF(CU$4&gt;$F$21,0,IF(CU$4=$F$21,$F74-SUM($Z74:CT74),MIN($F74*INDEX($AA$24:$DB$24,CU$4-$D74+1),$F74-SUM($Z74:CT74)))))</f>
        <v>0</v>
      </c>
      <c r="CV74" s="191" t="n">
        <f aca="false" t="array" ref="CV74:CV74">IF(CV$4&lt;$D74,0,IF(CV$4&gt;$F$21,0,IF(CV$4=$F$21,$F74-SUM($Z74:CU74),MIN($F74*INDEX($AA$24:$DB$24,CV$4-$D74+1),$F74-SUM($Z74:CU74)))))</f>
        <v>0</v>
      </c>
      <c r="CW74" s="191" t="n">
        <f aca="false" t="array" ref="CW74:CW74">IF(CW$4&lt;$D74,0,IF(CW$4&gt;$F$21,0,IF(CW$4=$F$21,$F74-SUM($Z74:CV74),MIN($F74*INDEX($AA$24:$DB$24,CW$4-$D74+1),$F74-SUM($Z74:CV74)))))</f>
        <v>0</v>
      </c>
      <c r="CX74" s="191" t="n">
        <f aca="false" t="array" ref="CX74:CX74">IF(CX$4&lt;$D74,0,IF(CX$4&gt;$F$21,0,IF(CX$4=$F$21,$F74-SUM($Z74:CW74),MIN($F74*INDEX($AA$24:$DB$24,CX$4-$D74+1),$F74-SUM($Z74:CW74)))))</f>
        <v>0</v>
      </c>
      <c r="CY74" s="191" t="n">
        <f aca="false" t="array" ref="CY74:CY74">IF(CY$4&lt;$D74,0,IF(CY$4&gt;$F$21,0,IF(CY$4=$F$21,$F74-SUM($Z74:CX74),MIN($F74*INDEX($AA$24:$DB$24,CY$4-$D74+1),$F74-SUM($Z74:CX74)))))</f>
        <v>0</v>
      </c>
      <c r="CZ74" s="191" t="n">
        <f aca="false" t="array" ref="CZ74:CZ74">IF(CZ$4&lt;$D74,0,IF(CZ$4&gt;$F$21,0,IF(CZ$4=$F$21,$F74-SUM($Z74:CY74),MIN($F74*INDEX($AA$24:$DB$24,CZ$4-$D74+1),$F74-SUM($Z74:CY74)))))</f>
        <v>0</v>
      </c>
      <c r="DA74" s="191" t="n">
        <f aca="false" t="array" ref="DA74:DA74">IF(DA$4&lt;$D74,0,IF(DA$4&gt;$F$21,0,IF(DA$4=$F$21,$F74-SUM($Z74:CZ74),MIN($F74*INDEX($AA$24:$DB$24,DA$4-$D74+1),$F74-SUM($Z74:CZ74)))))</f>
        <v>0</v>
      </c>
      <c r="DB74" s="191" t="n">
        <f aca="false" t="array" ref="DB74:DB74">IF(DB$4&lt;$D74,0,IF(DB$4&gt;$F$21,0,IF(DB$4=$F$21,$F74-SUM($Z74:DA74),MIN($F74*INDEX($AA$24:$DB$24,DB$4-$D74+1),$F74-SUM($Z74:DA74)))))</f>
        <v>0</v>
      </c>
    </row>
    <row r="75" customFormat="false" ht="14.25" hidden="false" customHeight="false" outlineLevel="3" collapsed="false">
      <c r="D75" s="3" t="n">
        <v>50</v>
      </c>
      <c r="E75" s="3" t="str">
        <v>Total Capex Year 50</v>
      </c>
      <c r="F75" s="187" t="n">
        <v>19.5</v>
      </c>
      <c r="G75" s="187" t="n">
        <f aca="false">SUM(AA75:DB75)-F75</f>
        <v>0</v>
      </c>
      <c r="AA75" s="191" t="n">
        <f aca="false" t="array" ref="AA75:AA75">IF(AA$4&lt;$D75,0,IF(AA$4&gt;$F$21,0,IF(AA$4=$F$21,$F75-SUM($Z75:Z75),MIN($F75*INDEX($AA$24:$DB$24,AA$4-$D75+1),$F75-SUM($Z75:Z75)))))</f>
        <v>0</v>
      </c>
      <c r="AB75" s="191" t="n">
        <f aca="false" t="array" ref="AB75:AB75">IF(AB$4&lt;$D75,0,IF(AB$4&gt;$F$21,0,IF(AB$4=$F$21,$F75-SUM($Z75:AA75),MIN($F75*INDEX($AA$24:$DB$24,AB$4-$D75+1),$F75-SUM($Z75:AA75)))))</f>
        <v>0</v>
      </c>
      <c r="AC75" s="191" t="n">
        <f aca="false" t="array" ref="AC75:AC75">IF(AC$4&lt;$D75,0,IF(AC$4&gt;$F$21,0,IF(AC$4=$F$21,$F75-SUM($Z75:AB75),MIN($F75*INDEX($AA$24:$DB$24,AC$4-$D75+1),$F75-SUM($Z75:AB75)))))</f>
        <v>0</v>
      </c>
      <c r="AD75" s="191" t="n">
        <f aca="false" t="array" ref="AD75:AD75">IF(AD$4&lt;$D75,0,IF(AD$4&gt;$F$21,0,IF(AD$4=$F$21,$F75-SUM($Z75:AC75),MIN($F75*INDEX($AA$24:$DB$24,AD$4-$D75+1),$F75-SUM($Z75:AC75)))))</f>
        <v>0</v>
      </c>
      <c r="AE75" s="191" t="n">
        <f aca="false" t="array" ref="AE75:AE75">IF(AE$4&lt;$D75,0,IF(AE$4&gt;$F$21,0,IF(AE$4=$F$21,$F75-SUM($Z75:AD75),MIN($F75*INDEX($AA$24:$DB$24,AE$4-$D75+1),$F75-SUM($Z75:AD75)))))</f>
        <v>0</v>
      </c>
      <c r="AF75" s="191" t="n">
        <f aca="false" t="array" ref="AF75:AF75">IF(AF$4&lt;$D75,0,IF(AF$4&gt;$F$21,0,IF(AF$4=$F$21,$F75-SUM($Z75:AE75),MIN($F75*INDEX($AA$24:$DB$24,AF$4-$D75+1),$F75-SUM($Z75:AE75)))))</f>
        <v>0</v>
      </c>
      <c r="AG75" s="191" t="n">
        <f aca="false" t="array" ref="AG75:AG75">IF(AG$4&lt;$D75,0,IF(AG$4&gt;$F$21,0,IF(AG$4=$F$21,$F75-SUM($Z75:AF75),MIN($F75*INDEX($AA$24:$DB$24,AG$4-$D75+1),$F75-SUM($Z75:AF75)))))</f>
        <v>0</v>
      </c>
      <c r="AH75" s="191" t="n">
        <f aca="false" t="array" ref="AH75:AH75">IF(AH$4&lt;$D75,0,IF(AH$4&gt;$F$21,0,IF(AH$4=$F$21,$F75-SUM($Z75:AG75),MIN($F75*INDEX($AA$24:$DB$24,AH$4-$D75+1),$F75-SUM($Z75:AG75)))))</f>
        <v>0</v>
      </c>
      <c r="AI75" s="191" t="n">
        <f aca="false" t="array" ref="AI75:AI75">IF(AI$4&lt;$D75,0,IF(AI$4&gt;$F$21,0,IF(AI$4=$F$21,$F75-SUM($Z75:AH75),MIN($F75*INDEX($AA$24:$DB$24,AI$4-$D75+1),$F75-SUM($Z75:AH75)))))</f>
        <v>0</v>
      </c>
      <c r="AJ75" s="191" t="n">
        <f aca="false" t="array" ref="AJ75:AJ75">IF(AJ$4&lt;$D75,0,IF(AJ$4&gt;$F$21,0,IF(AJ$4=$F$21,$F75-SUM($Z75:AI75),MIN($F75*INDEX($AA$24:$DB$24,AJ$4-$D75+1),$F75-SUM($Z75:AI75)))))</f>
        <v>0</v>
      </c>
      <c r="AK75" s="191" t="n">
        <f aca="false" t="array" ref="AK75:AK75">IF(AK$4&lt;$D75,0,IF(AK$4&gt;$F$21,0,IF(AK$4=$F$21,$F75-SUM($Z75:AJ75),MIN($F75*INDEX($AA$24:$DB$24,AK$4-$D75+1),$F75-SUM($Z75:AJ75)))))</f>
        <v>0</v>
      </c>
      <c r="AL75" s="191" t="n">
        <f aca="false" t="array" ref="AL75:AL75">IF(AL$4&lt;$D75,0,IF(AL$4&gt;$F$21,0,IF(AL$4=$F$21,$F75-SUM($Z75:AK75),MIN($F75*INDEX($AA$24:$DB$24,AL$4-$D75+1),$F75-SUM($Z75:AK75)))))</f>
        <v>0</v>
      </c>
      <c r="AM75" s="191" t="n">
        <f aca="false" t="array" ref="AM75:AM75">IF(AM$4&lt;$D75,0,IF(AM$4&gt;$F$21,0,IF(AM$4=$F$21,$F75-SUM($Z75:AL75),MIN($F75*INDEX($AA$24:$DB$24,AM$4-$D75+1),$F75-SUM($Z75:AL75)))))</f>
        <v>0</v>
      </c>
      <c r="AN75" s="191" t="n">
        <f aca="false" t="array" ref="AN75:AN75">IF(AN$4&lt;$D75,0,IF(AN$4&gt;$F$21,0,IF(AN$4=$F$21,$F75-SUM($Z75:AM75),MIN($F75*INDEX($AA$24:$DB$24,AN$4-$D75+1),$F75-SUM($Z75:AM75)))))</f>
        <v>0</v>
      </c>
      <c r="AO75" s="191" t="n">
        <f aca="false" t="array" ref="AO75:AO75">IF(AO$4&lt;$D75,0,IF(AO$4&gt;$F$21,0,IF(AO$4=$F$21,$F75-SUM($Z75:AN75),MIN($F75*INDEX($AA$24:$DB$24,AO$4-$D75+1),$F75-SUM($Z75:AN75)))))</f>
        <v>0</v>
      </c>
      <c r="AP75" s="191" t="n">
        <f aca="false" t="array" ref="AP75:AP75">IF(AP$4&lt;$D75,0,IF(AP$4&gt;$F$21,0,IF(AP$4=$F$21,$F75-SUM($Z75:AO75),MIN($F75*INDEX($AA$24:$DB$24,AP$4-$D75+1),$F75-SUM($Z75:AO75)))))</f>
        <v>0</v>
      </c>
      <c r="AQ75" s="191" t="n">
        <f aca="false" t="array" ref="AQ75:AQ75">IF(AQ$4&lt;$D75,0,IF(AQ$4&gt;$F$21,0,IF(AQ$4=$F$21,$F75-SUM($Z75:AP75),MIN($F75*INDEX($AA$24:$DB$24,AQ$4-$D75+1),$F75-SUM($Z75:AP75)))))</f>
        <v>0</v>
      </c>
      <c r="AR75" s="191" t="n">
        <f aca="false" t="array" ref="AR75:AR75">IF(AR$4&lt;$D75,0,IF(AR$4&gt;$F$21,0,IF(AR$4=$F$21,$F75-SUM($Z75:AQ75),MIN($F75*INDEX($AA$24:$DB$24,AR$4-$D75+1),$F75-SUM($Z75:AQ75)))))</f>
        <v>0</v>
      </c>
      <c r="AS75" s="191" t="n">
        <f aca="false" t="array" ref="AS75:AS75">IF(AS$4&lt;$D75,0,IF(AS$4&gt;$F$21,0,IF(AS$4=$F$21,$F75-SUM($Z75:AR75),MIN($F75*INDEX($AA$24:$DB$24,AS$4-$D75+1),$F75-SUM($Z75:AR75)))))</f>
        <v>0</v>
      </c>
      <c r="AT75" s="191" t="n">
        <f aca="false" t="array" ref="AT75:AT75">IF(AT$4&lt;$D75,0,IF(AT$4&gt;$F$21,0,IF(AT$4=$F$21,$F75-SUM($Z75:AS75),MIN($F75*INDEX($AA$24:$DB$24,AT$4-$D75+1),$F75-SUM($Z75:AS75)))))</f>
        <v>0</v>
      </c>
      <c r="AU75" s="191" t="n">
        <f aca="false" t="array" ref="AU75:AU75">IF(AU$4&lt;$D75,0,IF(AU$4&gt;$F$21,0,IF(AU$4=$F$21,$F75-SUM($Z75:AT75),MIN($F75*INDEX($AA$24:$DB$24,AU$4-$D75+1),$F75-SUM($Z75:AT75)))))</f>
        <v>0</v>
      </c>
      <c r="AV75" s="191" t="n">
        <f aca="false" t="array" ref="AV75:AV75">IF(AV$4&lt;$D75,0,IF(AV$4&gt;$F$21,0,IF(AV$4=$F$21,$F75-SUM($Z75:AU75),MIN($F75*INDEX($AA$24:$DB$24,AV$4-$D75+1),$F75-SUM($Z75:AU75)))))</f>
        <v>0</v>
      </c>
      <c r="AW75" s="191" t="n">
        <f aca="false" t="array" ref="AW75:AW75">IF(AW$4&lt;$D75,0,IF(AW$4&gt;$F$21,0,IF(AW$4=$F$21,$F75-SUM($Z75:AV75),MIN($F75*INDEX($AA$24:$DB$24,AW$4-$D75+1),$F75-SUM($Z75:AV75)))))</f>
        <v>0</v>
      </c>
      <c r="AX75" s="191" t="n">
        <f aca="false" t="array" ref="AX75:AX75">IF(AX$4&lt;$D75,0,IF(AX$4&gt;$F$21,0,IF(AX$4=$F$21,$F75-SUM($Z75:AW75),MIN($F75*INDEX($AA$24:$DB$24,AX$4-$D75+1),$F75-SUM($Z75:AW75)))))</f>
        <v>0</v>
      </c>
      <c r="AY75" s="191" t="n">
        <f aca="false" t="array" ref="AY75:AY75">IF(AY$4&lt;$D75,0,IF(AY$4&gt;$F$21,0,IF(AY$4=$F$21,$F75-SUM($Z75:AX75),MIN($F75*INDEX($AA$24:$DB$24,AY$4-$D75+1),$F75-SUM($Z75:AX75)))))</f>
        <v>0</v>
      </c>
      <c r="AZ75" s="191" t="n">
        <f aca="false" t="array" ref="AZ75:AZ75">IF(AZ$4&lt;$D75,0,IF(AZ$4&gt;$F$21,0,IF(AZ$4=$F$21,$F75-SUM($Z75:AY75),MIN($F75*INDEX($AA$24:$DB$24,AZ$4-$D75+1),$F75-SUM($Z75:AY75)))))</f>
        <v>0</v>
      </c>
      <c r="BA75" s="191" t="n">
        <f aca="false" t="array" ref="BA75:BA75">IF(BA$4&lt;$D75,0,IF(BA$4&gt;$F$21,0,IF(BA$4=$F$21,$F75-SUM($Z75:AZ75),MIN($F75*INDEX($AA$24:$DB$24,BA$4-$D75+1),$F75-SUM($Z75:AZ75)))))</f>
        <v>0</v>
      </c>
      <c r="BB75" s="191" t="n">
        <f aca="false" t="array" ref="BB75:BB75">IF(BB$4&lt;$D75,0,IF(BB$4&gt;$F$21,0,IF(BB$4=$F$21,$F75-SUM($Z75:BA75),MIN($F75*INDEX($AA$24:$DB$24,BB$4-$D75+1),$F75-SUM($Z75:BA75)))))</f>
        <v>0</v>
      </c>
      <c r="BC75" s="191" t="n">
        <f aca="false" t="array" ref="BC75:BC75">IF(BC$4&lt;$D75,0,IF(BC$4&gt;$F$21,0,IF(BC$4=$F$21,$F75-SUM($Z75:BB75),MIN($F75*INDEX($AA$24:$DB$24,BC$4-$D75+1),$F75-SUM($Z75:BB75)))))</f>
        <v>0</v>
      </c>
      <c r="BD75" s="191" t="n">
        <f aca="false" t="array" ref="BD75:BD75">IF(BD$4&lt;$D75,0,IF(BD$4&gt;$F$21,0,IF(BD$4=$F$21,$F75-SUM($Z75:BC75),MIN($F75*INDEX($AA$24:$DB$24,BD$4-$D75+1),$F75-SUM($Z75:BC75)))))</f>
        <v>0</v>
      </c>
      <c r="BE75" s="191" t="n">
        <f aca="false" t="array" ref="BE75:BE75">IF(BE$4&lt;$D75,0,IF(BE$4&gt;$F$21,0,IF(BE$4=$F$21,$F75-SUM($Z75:BD75),MIN($F75*INDEX($AA$24:$DB$24,BE$4-$D75+1),$F75-SUM($Z75:BD75)))))</f>
        <v>0</v>
      </c>
      <c r="BF75" s="191" t="n">
        <f aca="false" t="array" ref="BF75:BF75">IF(BF$4&lt;$D75,0,IF(BF$4&gt;$F$21,0,IF(BF$4=$F$21,$F75-SUM($Z75:BE75),MIN($F75*INDEX($AA$24:$DB$24,BF$4-$D75+1),$F75-SUM($Z75:BE75)))))</f>
        <v>0</v>
      </c>
      <c r="BG75" s="191" t="n">
        <f aca="false" t="array" ref="BG75:BG75">IF(BG$4&lt;$D75,0,IF(BG$4&gt;$F$21,0,IF(BG$4=$F$21,$F75-SUM($Z75:BF75),MIN($F75*INDEX($AA$24:$DB$24,BG$4-$D75+1),$F75-SUM($Z75:BF75)))))</f>
        <v>0</v>
      </c>
      <c r="BH75" s="191" t="n">
        <f aca="false" t="array" ref="BH75:BH75">IF(BH$4&lt;$D75,0,IF(BH$4&gt;$F$21,0,IF(BH$4=$F$21,$F75-SUM($Z75:BG75),MIN($F75*INDEX($AA$24:$DB$24,BH$4-$D75+1),$F75-SUM($Z75:BG75)))))</f>
        <v>0</v>
      </c>
      <c r="BI75" s="191" t="n">
        <f aca="false" t="array" ref="BI75:BI75">IF(BI$4&lt;$D75,0,IF(BI$4&gt;$F$21,0,IF(BI$4=$F$21,$F75-SUM($Z75:BH75),MIN($F75*INDEX($AA$24:$DB$24,BI$4-$D75+1),$F75-SUM($Z75:BH75)))))</f>
        <v>0</v>
      </c>
      <c r="BJ75" s="191" t="n">
        <f aca="false" t="array" ref="BJ75:BJ75">IF(BJ$4&lt;$D75,0,IF(BJ$4&gt;$F$21,0,IF(BJ$4=$F$21,$F75-SUM($Z75:BI75),MIN($F75*INDEX($AA$24:$DB$24,BJ$4-$D75+1),$F75-SUM($Z75:BI75)))))</f>
        <v>0</v>
      </c>
      <c r="BK75" s="191" t="n">
        <f aca="false" t="array" ref="BK75:BK75">IF(BK$4&lt;$D75,0,IF(BK$4&gt;$F$21,0,IF(BK$4=$F$21,$F75-SUM($Z75:BJ75),MIN($F75*INDEX($AA$24:$DB$24,BK$4-$D75+1),$F75-SUM($Z75:BJ75)))))</f>
        <v>0</v>
      </c>
      <c r="BL75" s="191" t="n">
        <f aca="false" t="array" ref="BL75:BL75">IF(BL$4&lt;$D75,0,IF(BL$4&gt;$F$21,0,IF(BL$4=$F$21,$F75-SUM($Z75:BK75),MIN($F75*INDEX($AA$24:$DB$24,BL$4-$D75+1),$F75-SUM($Z75:BK75)))))</f>
        <v>0</v>
      </c>
      <c r="BM75" s="191" t="n">
        <f aca="false" t="array" ref="BM75:BM75">IF(BM$4&lt;$D75,0,IF(BM$4&gt;$F$21,0,IF(BM$4=$F$21,$F75-SUM($Z75:BL75),MIN($F75*INDEX($AA$24:$DB$24,BM$4-$D75+1),$F75-SUM($Z75:BL75)))))</f>
        <v>0</v>
      </c>
      <c r="BN75" s="191" t="n">
        <f aca="false" t="array" ref="BN75:BN75">IF(BN$4&lt;$D75,0,IF(BN$4&gt;$F$21,0,IF(BN$4=$F$21,$F75-SUM($Z75:BM75),MIN($F75*INDEX($AA$24:$DB$24,BN$4-$D75+1),$F75-SUM($Z75:BM75)))))</f>
        <v>0</v>
      </c>
      <c r="BO75" s="191" t="n">
        <f aca="false" t="array" ref="BO75:BO75">IF(BO$4&lt;$D75,0,IF(BO$4&gt;$F$21,0,IF(BO$4=$F$21,$F75-SUM($Z75:BN75),MIN($F75*INDEX($AA$24:$DB$24,BO$4-$D75+1),$F75-SUM($Z75:BN75)))))</f>
        <v>0</v>
      </c>
      <c r="BP75" s="191" t="n">
        <f aca="false" t="array" ref="BP75:BP75">IF(BP$4&lt;$D75,0,IF(BP$4&gt;$F$21,0,IF(BP$4=$F$21,$F75-SUM($Z75:BO75),MIN($F75*INDEX($AA$24:$DB$24,BP$4-$D75+1),$F75-SUM($Z75:BO75)))))</f>
        <v>0</v>
      </c>
      <c r="BQ75" s="191" t="n">
        <f aca="false" t="array" ref="BQ75:BQ75">IF(BQ$4&lt;$D75,0,IF(BQ$4&gt;$F$21,0,IF(BQ$4=$F$21,$F75-SUM($Z75:BP75),MIN($F75*INDEX($AA$24:$DB$24,BQ$4-$D75+1),$F75-SUM($Z75:BP75)))))</f>
        <v>0</v>
      </c>
      <c r="BR75" s="191" t="n">
        <f aca="false" t="array" ref="BR75:BR75">IF(BR$4&lt;$D75,0,IF(BR$4&gt;$F$21,0,IF(BR$4=$F$21,$F75-SUM($Z75:BQ75),MIN($F75*INDEX($AA$24:$DB$24,BR$4-$D75+1),$F75-SUM($Z75:BQ75)))))</f>
        <v>0</v>
      </c>
      <c r="BS75" s="191" t="n">
        <f aca="false" t="array" ref="BS75:BS75">IF(BS$4&lt;$D75,0,IF(BS$4&gt;$F$21,0,IF(BS$4=$F$21,$F75-SUM($Z75:BR75),MIN($F75*INDEX($AA$24:$DB$24,BS$4-$D75+1),$F75-SUM($Z75:BR75)))))</f>
        <v>0</v>
      </c>
      <c r="BT75" s="191" t="n">
        <f aca="false" t="array" ref="BT75:BT75">IF(BT$4&lt;$D75,0,IF(BT$4&gt;$F$21,0,IF(BT$4=$F$21,$F75-SUM($Z75:BS75),MIN($F75*INDEX($AA$24:$DB$24,BT$4-$D75+1),$F75-SUM($Z75:BS75)))))</f>
        <v>0</v>
      </c>
      <c r="BU75" s="191" t="n">
        <f aca="false" t="array" ref="BU75:BU75">IF(BU$4&lt;$D75,0,IF(BU$4&gt;$F$21,0,IF(BU$4=$F$21,$F75-SUM($Z75:BT75),MIN($F75*INDEX($AA$24:$DB$24,BU$4-$D75+1),$F75-SUM($Z75:BT75)))))</f>
        <v>0</v>
      </c>
      <c r="BV75" s="191" t="n">
        <f aca="false" t="array" ref="BV75:BV75">IF(BV$4&lt;$D75,0,IF(BV$4&gt;$F$21,0,IF(BV$4=$F$21,$F75-SUM($Z75:BU75),MIN($F75*INDEX($AA$24:$DB$24,BV$4-$D75+1),$F75-SUM($Z75:BU75)))))</f>
        <v>0</v>
      </c>
      <c r="BW75" s="191" t="n">
        <f aca="false" t="array" ref="BW75:BW75">IF(BW$4&lt;$D75,0,IF(BW$4&gt;$F$21,0,IF(BW$4=$F$21,$F75-SUM($Z75:BV75),MIN($F75*INDEX($AA$24:$DB$24,BW$4-$D75+1),$F75-SUM($Z75:BV75)))))</f>
        <v>0</v>
      </c>
      <c r="BX75" s="191" t="n">
        <f aca="false" t="array" ref="BX75:BX75">IF(BX$4&lt;$D75,0,IF(BX$4&gt;$F$21,0,IF(BX$4=$F$21,$F75-SUM($Z75:BW75),MIN($F75*INDEX($AA$24:$DB$24,BX$4-$D75+1),$F75-SUM($Z75:BW75)))))</f>
        <v>0.975</v>
      </c>
      <c r="BY75" s="191" t="n">
        <f aca="false" t="array" ref="BY75:BY75">IF(BY$4&lt;$D75,0,IF(BY$4&gt;$F$21,0,IF(BY$4=$F$21,$F75-SUM($Z75:BX75),MIN($F75*INDEX($AA$24:$DB$24,BY$4-$D75+1),$F75-SUM($Z75:BX75)))))</f>
        <v>1.8525</v>
      </c>
      <c r="BZ75" s="191" t="n">
        <f aca="false" t="array" ref="BZ75:BZ75">IF(BZ$4&lt;$D75,0,IF(BZ$4&gt;$F$21,0,IF(BZ$4=$F$21,$F75-SUM($Z75:BY75),MIN($F75*INDEX($AA$24:$DB$24,BZ$4-$D75+1),$F75-SUM($Z75:BY75)))))</f>
        <v>1.677</v>
      </c>
      <c r="CA75" s="191" t="n">
        <f aca="false" t="array" ref="CA75:CA75">IF(CA$4&lt;$D75,0,IF(CA$4&gt;$F$21,0,IF(CA$4=$F$21,$F75-SUM($Z75:BZ75),MIN($F75*INDEX($AA$24:$DB$24,CA$4-$D75+1),$F75-SUM($Z75:BZ75)))))</f>
        <v>1.5015</v>
      </c>
      <c r="CB75" s="191" t="n">
        <f aca="false" t="array" ref="CB75:CB75">IF(CB$4&lt;$D75,0,IF(CB$4&gt;$F$21,0,IF(CB$4=$F$21,$F75-SUM($Z75:CA75),MIN($F75*INDEX($AA$24:$DB$24,CB$4-$D75+1),$F75-SUM($Z75:CA75)))))</f>
        <v>1.3455</v>
      </c>
      <c r="CC75" s="191" t="n">
        <f aca="false" t="array" ref="CC75:CC75">IF(CC$4&lt;$D75,0,IF(CC$4&gt;$F$21,0,IF(CC$4=$F$21,$F75-SUM($Z75:CB75),MIN($F75*INDEX($AA$24:$DB$24,CC$4-$D75+1),$F75-SUM($Z75:CB75)))))</f>
        <v>12.1485</v>
      </c>
      <c r="CD75" s="191" t="n">
        <f aca="false" t="array" ref="CD75:CD75">IF(CD$4&lt;$D75,0,IF(CD$4&gt;$F$21,0,IF(CD$4=$F$21,$F75-SUM($Z75:CC75),MIN($F75*INDEX($AA$24:$DB$24,CD$4-$D75+1),$F75-SUM($Z75:CC75)))))</f>
        <v>0</v>
      </c>
      <c r="CE75" s="191" t="n">
        <f aca="false" t="array" ref="CE75:CE75">IF(CE$4&lt;$D75,0,IF(CE$4&gt;$F$21,0,IF(CE$4=$F$21,$F75-SUM($Z75:CD75),MIN($F75*INDEX($AA$24:$DB$24,CE$4-$D75+1),$F75-SUM($Z75:CD75)))))</f>
        <v>0</v>
      </c>
      <c r="CF75" s="191" t="n">
        <f aca="false" t="array" ref="CF75:CF75">IF(CF$4&lt;$D75,0,IF(CF$4&gt;$F$21,0,IF(CF$4=$F$21,$F75-SUM($Z75:CE75),MIN($F75*INDEX($AA$24:$DB$24,CF$4-$D75+1),$F75-SUM($Z75:CE75)))))</f>
        <v>0</v>
      </c>
      <c r="CG75" s="191" t="n">
        <f aca="false" t="array" ref="CG75:CG75">IF(CG$4&lt;$D75,0,IF(CG$4&gt;$F$21,0,IF(CG$4=$F$21,$F75-SUM($Z75:CF75),MIN($F75*INDEX($AA$24:$DB$24,CG$4-$D75+1),$F75-SUM($Z75:CF75)))))</f>
        <v>0</v>
      </c>
      <c r="CH75" s="191" t="n">
        <f aca="false" t="array" ref="CH75:CH75">IF(CH$4&lt;$D75,0,IF(CH$4&gt;$F$21,0,IF(CH$4=$F$21,$F75-SUM($Z75:CG75),MIN($F75*INDEX($AA$24:$DB$24,CH$4-$D75+1),$F75-SUM($Z75:CG75)))))</f>
        <v>0</v>
      </c>
      <c r="CI75" s="191" t="n">
        <f aca="false" t="array" ref="CI75:CI75">IF(CI$4&lt;$D75,0,IF(CI$4&gt;$F$21,0,IF(CI$4=$F$21,$F75-SUM($Z75:CH75),MIN($F75*INDEX($AA$24:$DB$24,CI$4-$D75+1),$F75-SUM($Z75:CH75)))))</f>
        <v>0</v>
      </c>
      <c r="CJ75" s="191" t="n">
        <f aca="false" t="array" ref="CJ75:CJ75">IF(CJ$4&lt;$D75,0,IF(CJ$4&gt;$F$21,0,IF(CJ$4=$F$21,$F75-SUM($Z75:CI75),MIN($F75*INDEX($AA$24:$DB$24,CJ$4-$D75+1),$F75-SUM($Z75:CI75)))))</f>
        <v>0</v>
      </c>
      <c r="CK75" s="191" t="n">
        <f aca="false" t="array" ref="CK75:CK75">IF(CK$4&lt;$D75,0,IF(CK$4&gt;$F$21,0,IF(CK$4=$F$21,$F75-SUM($Z75:CJ75),MIN($F75*INDEX($AA$24:$DB$24,CK$4-$D75+1),$F75-SUM($Z75:CJ75)))))</f>
        <v>0</v>
      </c>
      <c r="CL75" s="191" t="n">
        <f aca="false" t="array" ref="CL75:CL75">IF(CL$4&lt;$D75,0,IF(CL$4&gt;$F$21,0,IF(CL$4=$F$21,$F75-SUM($Z75:CK75),MIN($F75*INDEX($AA$24:$DB$24,CL$4-$D75+1),$F75-SUM($Z75:CK75)))))</f>
        <v>0</v>
      </c>
      <c r="CM75" s="191" t="n">
        <f aca="false" t="array" ref="CM75:CM75">IF(CM$4&lt;$D75,0,IF(CM$4&gt;$F$21,0,IF(CM$4=$F$21,$F75-SUM($Z75:CL75),MIN($F75*INDEX($AA$24:$DB$24,CM$4-$D75+1),$F75-SUM($Z75:CL75)))))</f>
        <v>0</v>
      </c>
      <c r="CN75" s="191" t="n">
        <f aca="false" t="array" ref="CN75:CN75">IF(CN$4&lt;$D75,0,IF(CN$4&gt;$F$21,0,IF(CN$4=$F$21,$F75-SUM($Z75:CM75),MIN($F75*INDEX($AA$24:$DB$24,CN$4-$D75+1),$F75-SUM($Z75:CM75)))))</f>
        <v>0</v>
      </c>
      <c r="CO75" s="191" t="n">
        <f aca="false" t="array" ref="CO75:CO75">IF(CO$4&lt;$D75,0,IF(CO$4&gt;$F$21,0,IF(CO$4=$F$21,$F75-SUM($Z75:CN75),MIN($F75*INDEX($AA$24:$DB$24,CO$4-$D75+1),$F75-SUM($Z75:CN75)))))</f>
        <v>0</v>
      </c>
      <c r="CP75" s="191" t="n">
        <f aca="false" t="array" ref="CP75:CP75">IF(CP$4&lt;$D75,0,IF(CP$4&gt;$F$21,0,IF(CP$4=$F$21,$F75-SUM($Z75:CO75),MIN($F75*INDEX($AA$24:$DB$24,CP$4-$D75+1),$F75-SUM($Z75:CO75)))))</f>
        <v>0</v>
      </c>
      <c r="CQ75" s="191" t="n">
        <f aca="false" t="array" ref="CQ75:CQ75">IF(CQ$4&lt;$D75,0,IF(CQ$4&gt;$F$21,0,IF(CQ$4=$F$21,$F75-SUM($Z75:CP75),MIN($F75*INDEX($AA$24:$DB$24,CQ$4-$D75+1),$F75-SUM($Z75:CP75)))))</f>
        <v>0</v>
      </c>
      <c r="CR75" s="191" t="n">
        <f aca="false" t="array" ref="CR75:CR75">IF(CR$4&lt;$D75,0,IF(CR$4&gt;$F$21,0,IF(CR$4=$F$21,$F75-SUM($Z75:CQ75),MIN($F75*INDEX($AA$24:$DB$24,CR$4-$D75+1),$F75-SUM($Z75:CQ75)))))</f>
        <v>0</v>
      </c>
      <c r="CS75" s="191" t="n">
        <f aca="false" t="array" ref="CS75:CS75">IF(CS$4&lt;$D75,0,IF(CS$4&gt;$F$21,0,IF(CS$4=$F$21,$F75-SUM($Z75:CR75),MIN($F75*INDEX($AA$24:$DB$24,CS$4-$D75+1),$F75-SUM($Z75:CR75)))))</f>
        <v>0</v>
      </c>
      <c r="CT75" s="191" t="n">
        <f aca="false" t="array" ref="CT75:CT75">IF(CT$4&lt;$D75,0,IF(CT$4&gt;$F$21,0,IF(CT$4=$F$21,$F75-SUM($Z75:CS75),MIN($F75*INDEX($AA$24:$DB$24,CT$4-$D75+1),$F75-SUM($Z75:CS75)))))</f>
        <v>0</v>
      </c>
      <c r="CU75" s="191" t="n">
        <f aca="false" t="array" ref="CU75:CU75">IF(CU$4&lt;$D75,0,IF(CU$4&gt;$F$21,0,IF(CU$4=$F$21,$F75-SUM($Z75:CT75),MIN($F75*INDEX($AA$24:$DB$24,CU$4-$D75+1),$F75-SUM($Z75:CT75)))))</f>
        <v>0</v>
      </c>
      <c r="CV75" s="191" t="n">
        <f aca="false" t="array" ref="CV75:CV75">IF(CV$4&lt;$D75,0,IF(CV$4&gt;$F$21,0,IF(CV$4=$F$21,$F75-SUM($Z75:CU75),MIN($F75*INDEX($AA$24:$DB$24,CV$4-$D75+1),$F75-SUM($Z75:CU75)))))</f>
        <v>0</v>
      </c>
      <c r="CW75" s="191" t="n">
        <f aca="false" t="array" ref="CW75:CW75">IF(CW$4&lt;$D75,0,IF(CW$4&gt;$F$21,0,IF(CW$4=$F$21,$F75-SUM($Z75:CV75),MIN($F75*INDEX($AA$24:$DB$24,CW$4-$D75+1),$F75-SUM($Z75:CV75)))))</f>
        <v>0</v>
      </c>
      <c r="CX75" s="191" t="n">
        <f aca="false" t="array" ref="CX75:CX75">IF(CX$4&lt;$D75,0,IF(CX$4&gt;$F$21,0,IF(CX$4=$F$21,$F75-SUM($Z75:CW75),MIN($F75*INDEX($AA$24:$DB$24,CX$4-$D75+1),$F75-SUM($Z75:CW75)))))</f>
        <v>0</v>
      </c>
      <c r="CY75" s="191" t="n">
        <f aca="false" t="array" ref="CY75:CY75">IF(CY$4&lt;$D75,0,IF(CY$4&gt;$F$21,0,IF(CY$4=$F$21,$F75-SUM($Z75:CX75),MIN($F75*INDEX($AA$24:$DB$24,CY$4-$D75+1),$F75-SUM($Z75:CX75)))))</f>
        <v>0</v>
      </c>
      <c r="CZ75" s="191" t="n">
        <f aca="false" t="array" ref="CZ75:CZ75">IF(CZ$4&lt;$D75,0,IF(CZ$4&gt;$F$21,0,IF(CZ$4=$F$21,$F75-SUM($Z75:CY75),MIN($F75*INDEX($AA$24:$DB$24,CZ$4-$D75+1),$F75-SUM($Z75:CY75)))))</f>
        <v>0</v>
      </c>
      <c r="DA75" s="191" t="n">
        <f aca="false" t="array" ref="DA75:DA75">IF(DA$4&lt;$D75,0,IF(DA$4&gt;$F$21,0,IF(DA$4=$F$21,$F75-SUM($Z75:CZ75),MIN($F75*INDEX($AA$24:$DB$24,DA$4-$D75+1),$F75-SUM($Z75:CZ75)))))</f>
        <v>0</v>
      </c>
      <c r="DB75" s="191" t="n">
        <f aca="false" t="array" ref="DB75:DB75">IF(DB$4&lt;$D75,0,IF(DB$4&gt;$F$21,0,IF(DB$4=$F$21,$F75-SUM($Z75:DA75),MIN($F75*INDEX($AA$24:$DB$24,DB$4-$D75+1),$F75-SUM($Z75:DA75)))))</f>
        <v>0</v>
      </c>
    </row>
    <row r="76" customFormat="false" ht="14.25" hidden="false" customHeight="false" outlineLevel="3" collapsed="false">
      <c r="D76" s="3" t="n">
        <v>51</v>
      </c>
      <c r="E76" s="3" t="str">
        <v>Total Capex Year 51</v>
      </c>
      <c r="F76" s="187" t="n">
        <v>35.1</v>
      </c>
      <c r="G76" s="187" t="n">
        <f aca="false">SUM(AA76:DB76)-F76</f>
        <v>0</v>
      </c>
      <c r="AA76" s="191" t="n">
        <f aca="false" t="array" ref="AA76:AA76">IF(AA$4&lt;$D76,0,IF(AA$4&gt;$F$21,0,IF(AA$4=$F$21,$F76-SUM($Z76:Z76),MIN($F76*INDEX($AA$24:$DB$24,AA$4-$D76+1),$F76-SUM($Z76:Z76)))))</f>
        <v>0</v>
      </c>
      <c r="AB76" s="191" t="n">
        <f aca="false" t="array" ref="AB76:AB76">IF(AB$4&lt;$D76,0,IF(AB$4&gt;$F$21,0,IF(AB$4=$F$21,$F76-SUM($Z76:AA76),MIN($F76*INDEX($AA$24:$DB$24,AB$4-$D76+1),$F76-SUM($Z76:AA76)))))</f>
        <v>0</v>
      </c>
      <c r="AC76" s="191" t="n">
        <f aca="false" t="array" ref="AC76:AC76">IF(AC$4&lt;$D76,0,IF(AC$4&gt;$F$21,0,IF(AC$4=$F$21,$F76-SUM($Z76:AB76),MIN($F76*INDEX($AA$24:$DB$24,AC$4-$D76+1),$F76-SUM($Z76:AB76)))))</f>
        <v>0</v>
      </c>
      <c r="AD76" s="191" t="n">
        <f aca="false" t="array" ref="AD76:AD76">IF(AD$4&lt;$D76,0,IF(AD$4&gt;$F$21,0,IF(AD$4=$F$21,$F76-SUM($Z76:AC76),MIN($F76*INDEX($AA$24:$DB$24,AD$4-$D76+1),$F76-SUM($Z76:AC76)))))</f>
        <v>0</v>
      </c>
      <c r="AE76" s="191" t="n">
        <f aca="false" t="array" ref="AE76:AE76">IF(AE$4&lt;$D76,0,IF(AE$4&gt;$F$21,0,IF(AE$4=$F$21,$F76-SUM($Z76:AD76),MIN($F76*INDEX($AA$24:$DB$24,AE$4-$D76+1),$F76-SUM($Z76:AD76)))))</f>
        <v>0</v>
      </c>
      <c r="AF76" s="191" t="n">
        <f aca="false" t="array" ref="AF76:AF76">IF(AF$4&lt;$D76,0,IF(AF$4&gt;$F$21,0,IF(AF$4=$F$21,$F76-SUM($Z76:AE76),MIN($F76*INDEX($AA$24:$DB$24,AF$4-$D76+1),$F76-SUM($Z76:AE76)))))</f>
        <v>0</v>
      </c>
      <c r="AG76" s="191" t="n">
        <f aca="false" t="array" ref="AG76:AG76">IF(AG$4&lt;$D76,0,IF(AG$4&gt;$F$21,0,IF(AG$4=$F$21,$F76-SUM($Z76:AF76),MIN($F76*INDEX($AA$24:$DB$24,AG$4-$D76+1),$F76-SUM($Z76:AF76)))))</f>
        <v>0</v>
      </c>
      <c r="AH76" s="191" t="n">
        <f aca="false" t="array" ref="AH76:AH76">IF(AH$4&lt;$D76,0,IF(AH$4&gt;$F$21,0,IF(AH$4=$F$21,$F76-SUM($Z76:AG76),MIN($F76*INDEX($AA$24:$DB$24,AH$4-$D76+1),$F76-SUM($Z76:AG76)))))</f>
        <v>0</v>
      </c>
      <c r="AI76" s="191" t="n">
        <f aca="false" t="array" ref="AI76:AI76">IF(AI$4&lt;$D76,0,IF(AI$4&gt;$F$21,0,IF(AI$4=$F$21,$F76-SUM($Z76:AH76),MIN($F76*INDEX($AA$24:$DB$24,AI$4-$D76+1),$F76-SUM($Z76:AH76)))))</f>
        <v>0</v>
      </c>
      <c r="AJ76" s="191" t="n">
        <f aca="false" t="array" ref="AJ76:AJ76">IF(AJ$4&lt;$D76,0,IF(AJ$4&gt;$F$21,0,IF(AJ$4=$F$21,$F76-SUM($Z76:AI76),MIN($F76*INDEX($AA$24:$DB$24,AJ$4-$D76+1),$F76-SUM($Z76:AI76)))))</f>
        <v>0</v>
      </c>
      <c r="AK76" s="191" t="n">
        <f aca="false" t="array" ref="AK76:AK76">IF(AK$4&lt;$D76,0,IF(AK$4&gt;$F$21,0,IF(AK$4=$F$21,$F76-SUM($Z76:AJ76),MIN($F76*INDEX($AA$24:$DB$24,AK$4-$D76+1),$F76-SUM($Z76:AJ76)))))</f>
        <v>0</v>
      </c>
      <c r="AL76" s="191" t="n">
        <f aca="false" t="array" ref="AL76:AL76">IF(AL$4&lt;$D76,0,IF(AL$4&gt;$F$21,0,IF(AL$4=$F$21,$F76-SUM($Z76:AK76),MIN($F76*INDEX($AA$24:$DB$24,AL$4-$D76+1),$F76-SUM($Z76:AK76)))))</f>
        <v>0</v>
      </c>
      <c r="AM76" s="191" t="n">
        <f aca="false" t="array" ref="AM76:AM76">IF(AM$4&lt;$D76,0,IF(AM$4&gt;$F$21,0,IF(AM$4=$F$21,$F76-SUM($Z76:AL76),MIN($F76*INDEX($AA$24:$DB$24,AM$4-$D76+1),$F76-SUM($Z76:AL76)))))</f>
        <v>0</v>
      </c>
      <c r="AN76" s="191" t="n">
        <f aca="false" t="array" ref="AN76:AN76">IF(AN$4&lt;$D76,0,IF(AN$4&gt;$F$21,0,IF(AN$4=$F$21,$F76-SUM($Z76:AM76),MIN($F76*INDEX($AA$24:$DB$24,AN$4-$D76+1),$F76-SUM($Z76:AM76)))))</f>
        <v>0</v>
      </c>
      <c r="AO76" s="191" t="n">
        <f aca="false" t="array" ref="AO76:AO76">IF(AO$4&lt;$D76,0,IF(AO$4&gt;$F$21,0,IF(AO$4=$F$21,$F76-SUM($Z76:AN76),MIN($F76*INDEX($AA$24:$DB$24,AO$4-$D76+1),$F76-SUM($Z76:AN76)))))</f>
        <v>0</v>
      </c>
      <c r="AP76" s="191" t="n">
        <f aca="false" t="array" ref="AP76:AP76">IF(AP$4&lt;$D76,0,IF(AP$4&gt;$F$21,0,IF(AP$4=$F$21,$F76-SUM($Z76:AO76),MIN($F76*INDEX($AA$24:$DB$24,AP$4-$D76+1),$F76-SUM($Z76:AO76)))))</f>
        <v>0</v>
      </c>
      <c r="AQ76" s="191" t="n">
        <f aca="false" t="array" ref="AQ76:AQ76">IF(AQ$4&lt;$D76,0,IF(AQ$4&gt;$F$21,0,IF(AQ$4=$F$21,$F76-SUM($Z76:AP76),MIN($F76*INDEX($AA$24:$DB$24,AQ$4-$D76+1),$F76-SUM($Z76:AP76)))))</f>
        <v>0</v>
      </c>
      <c r="AR76" s="191" t="n">
        <f aca="false" t="array" ref="AR76:AR76">IF(AR$4&lt;$D76,0,IF(AR$4&gt;$F$21,0,IF(AR$4=$F$21,$F76-SUM($Z76:AQ76),MIN($F76*INDEX($AA$24:$DB$24,AR$4-$D76+1),$F76-SUM($Z76:AQ76)))))</f>
        <v>0</v>
      </c>
      <c r="AS76" s="191" t="n">
        <f aca="false" t="array" ref="AS76:AS76">IF(AS$4&lt;$D76,0,IF(AS$4&gt;$F$21,0,IF(AS$4=$F$21,$F76-SUM($Z76:AR76),MIN($F76*INDEX($AA$24:$DB$24,AS$4-$D76+1),$F76-SUM($Z76:AR76)))))</f>
        <v>0</v>
      </c>
      <c r="AT76" s="191" t="n">
        <f aca="false" t="array" ref="AT76:AT76">IF(AT$4&lt;$D76,0,IF(AT$4&gt;$F$21,0,IF(AT$4=$F$21,$F76-SUM($Z76:AS76),MIN($F76*INDEX($AA$24:$DB$24,AT$4-$D76+1),$F76-SUM($Z76:AS76)))))</f>
        <v>0</v>
      </c>
      <c r="AU76" s="191" t="n">
        <f aca="false" t="array" ref="AU76:AU76">IF(AU$4&lt;$D76,0,IF(AU$4&gt;$F$21,0,IF(AU$4=$F$21,$F76-SUM($Z76:AT76),MIN($F76*INDEX($AA$24:$DB$24,AU$4-$D76+1),$F76-SUM($Z76:AT76)))))</f>
        <v>0</v>
      </c>
      <c r="AV76" s="191" t="n">
        <f aca="false" t="array" ref="AV76:AV76">IF(AV$4&lt;$D76,0,IF(AV$4&gt;$F$21,0,IF(AV$4=$F$21,$F76-SUM($Z76:AU76),MIN($F76*INDEX($AA$24:$DB$24,AV$4-$D76+1),$F76-SUM($Z76:AU76)))))</f>
        <v>0</v>
      </c>
      <c r="AW76" s="191" t="n">
        <f aca="false" t="array" ref="AW76:AW76">IF(AW$4&lt;$D76,0,IF(AW$4&gt;$F$21,0,IF(AW$4=$F$21,$F76-SUM($Z76:AV76),MIN($F76*INDEX($AA$24:$DB$24,AW$4-$D76+1),$F76-SUM($Z76:AV76)))))</f>
        <v>0</v>
      </c>
      <c r="AX76" s="191" t="n">
        <f aca="false" t="array" ref="AX76:AX76">IF(AX$4&lt;$D76,0,IF(AX$4&gt;$F$21,0,IF(AX$4=$F$21,$F76-SUM($Z76:AW76),MIN($F76*INDEX($AA$24:$DB$24,AX$4-$D76+1),$F76-SUM($Z76:AW76)))))</f>
        <v>0</v>
      </c>
      <c r="AY76" s="191" t="n">
        <f aca="false" t="array" ref="AY76:AY76">IF(AY$4&lt;$D76,0,IF(AY$4&gt;$F$21,0,IF(AY$4=$F$21,$F76-SUM($Z76:AX76),MIN($F76*INDEX($AA$24:$DB$24,AY$4-$D76+1),$F76-SUM($Z76:AX76)))))</f>
        <v>0</v>
      </c>
      <c r="AZ76" s="191" t="n">
        <f aca="false" t="array" ref="AZ76:AZ76">IF(AZ$4&lt;$D76,0,IF(AZ$4&gt;$F$21,0,IF(AZ$4=$F$21,$F76-SUM($Z76:AY76),MIN($F76*INDEX($AA$24:$DB$24,AZ$4-$D76+1),$F76-SUM($Z76:AY76)))))</f>
        <v>0</v>
      </c>
      <c r="BA76" s="191" t="n">
        <f aca="false" t="array" ref="BA76:BA76">IF(BA$4&lt;$D76,0,IF(BA$4&gt;$F$21,0,IF(BA$4=$F$21,$F76-SUM($Z76:AZ76),MIN($F76*INDEX($AA$24:$DB$24,BA$4-$D76+1),$F76-SUM($Z76:AZ76)))))</f>
        <v>0</v>
      </c>
      <c r="BB76" s="191" t="n">
        <f aca="false" t="array" ref="BB76:BB76">IF(BB$4&lt;$D76,0,IF(BB$4&gt;$F$21,0,IF(BB$4=$F$21,$F76-SUM($Z76:BA76),MIN($F76*INDEX($AA$24:$DB$24,BB$4-$D76+1),$F76-SUM($Z76:BA76)))))</f>
        <v>0</v>
      </c>
      <c r="BC76" s="191" t="n">
        <f aca="false" t="array" ref="BC76:BC76">IF(BC$4&lt;$D76,0,IF(BC$4&gt;$F$21,0,IF(BC$4=$F$21,$F76-SUM($Z76:BB76),MIN($F76*INDEX($AA$24:$DB$24,BC$4-$D76+1),$F76-SUM($Z76:BB76)))))</f>
        <v>0</v>
      </c>
      <c r="BD76" s="191" t="n">
        <f aca="false" t="array" ref="BD76:BD76">IF(BD$4&lt;$D76,0,IF(BD$4&gt;$F$21,0,IF(BD$4=$F$21,$F76-SUM($Z76:BC76),MIN($F76*INDEX($AA$24:$DB$24,BD$4-$D76+1),$F76-SUM($Z76:BC76)))))</f>
        <v>0</v>
      </c>
      <c r="BE76" s="191" t="n">
        <f aca="false" t="array" ref="BE76:BE76">IF(BE$4&lt;$D76,0,IF(BE$4&gt;$F$21,0,IF(BE$4=$F$21,$F76-SUM($Z76:BD76),MIN($F76*INDEX($AA$24:$DB$24,BE$4-$D76+1),$F76-SUM($Z76:BD76)))))</f>
        <v>0</v>
      </c>
      <c r="BF76" s="191" t="n">
        <f aca="false" t="array" ref="BF76:BF76">IF(BF$4&lt;$D76,0,IF(BF$4&gt;$F$21,0,IF(BF$4=$F$21,$F76-SUM($Z76:BE76),MIN($F76*INDEX($AA$24:$DB$24,BF$4-$D76+1),$F76-SUM($Z76:BE76)))))</f>
        <v>0</v>
      </c>
      <c r="BG76" s="191" t="n">
        <f aca="false" t="array" ref="BG76:BG76">IF(BG$4&lt;$D76,0,IF(BG$4&gt;$F$21,0,IF(BG$4=$F$21,$F76-SUM($Z76:BF76),MIN($F76*INDEX($AA$24:$DB$24,BG$4-$D76+1),$F76-SUM($Z76:BF76)))))</f>
        <v>0</v>
      </c>
      <c r="BH76" s="191" t="n">
        <f aca="false" t="array" ref="BH76:BH76">IF(BH$4&lt;$D76,0,IF(BH$4&gt;$F$21,0,IF(BH$4=$F$21,$F76-SUM($Z76:BG76),MIN($F76*INDEX($AA$24:$DB$24,BH$4-$D76+1),$F76-SUM($Z76:BG76)))))</f>
        <v>0</v>
      </c>
      <c r="BI76" s="191" t="n">
        <f aca="false" t="array" ref="BI76:BI76">IF(BI$4&lt;$D76,0,IF(BI$4&gt;$F$21,0,IF(BI$4=$F$21,$F76-SUM($Z76:BH76),MIN($F76*INDEX($AA$24:$DB$24,BI$4-$D76+1),$F76-SUM($Z76:BH76)))))</f>
        <v>0</v>
      </c>
      <c r="BJ76" s="191" t="n">
        <f aca="false" t="array" ref="BJ76:BJ76">IF(BJ$4&lt;$D76,0,IF(BJ$4&gt;$F$21,0,IF(BJ$4=$F$21,$F76-SUM($Z76:BI76),MIN($F76*INDEX($AA$24:$DB$24,BJ$4-$D76+1),$F76-SUM($Z76:BI76)))))</f>
        <v>0</v>
      </c>
      <c r="BK76" s="191" t="n">
        <f aca="false" t="array" ref="BK76:BK76">IF(BK$4&lt;$D76,0,IF(BK$4&gt;$F$21,0,IF(BK$4=$F$21,$F76-SUM($Z76:BJ76),MIN($F76*INDEX($AA$24:$DB$24,BK$4-$D76+1),$F76-SUM($Z76:BJ76)))))</f>
        <v>0</v>
      </c>
      <c r="BL76" s="191" t="n">
        <f aca="false" t="array" ref="BL76:BL76">IF(BL$4&lt;$D76,0,IF(BL$4&gt;$F$21,0,IF(BL$4=$F$21,$F76-SUM($Z76:BK76),MIN($F76*INDEX($AA$24:$DB$24,BL$4-$D76+1),$F76-SUM($Z76:BK76)))))</f>
        <v>0</v>
      </c>
      <c r="BM76" s="191" t="n">
        <f aca="false" t="array" ref="BM76:BM76">IF(BM$4&lt;$D76,0,IF(BM$4&gt;$F$21,0,IF(BM$4=$F$21,$F76-SUM($Z76:BL76),MIN($F76*INDEX($AA$24:$DB$24,BM$4-$D76+1),$F76-SUM($Z76:BL76)))))</f>
        <v>0</v>
      </c>
      <c r="BN76" s="191" t="n">
        <f aca="false" t="array" ref="BN76:BN76">IF(BN$4&lt;$D76,0,IF(BN$4&gt;$F$21,0,IF(BN$4=$F$21,$F76-SUM($Z76:BM76),MIN($F76*INDEX($AA$24:$DB$24,BN$4-$D76+1),$F76-SUM($Z76:BM76)))))</f>
        <v>0</v>
      </c>
      <c r="BO76" s="191" t="n">
        <f aca="false" t="array" ref="BO76:BO76">IF(BO$4&lt;$D76,0,IF(BO$4&gt;$F$21,0,IF(BO$4=$F$21,$F76-SUM($Z76:BN76),MIN($F76*INDEX($AA$24:$DB$24,BO$4-$D76+1),$F76-SUM($Z76:BN76)))))</f>
        <v>0</v>
      </c>
      <c r="BP76" s="191" t="n">
        <f aca="false" t="array" ref="BP76:BP76">IF(BP$4&lt;$D76,0,IF(BP$4&gt;$F$21,0,IF(BP$4=$F$21,$F76-SUM($Z76:BO76),MIN($F76*INDEX($AA$24:$DB$24,BP$4-$D76+1),$F76-SUM($Z76:BO76)))))</f>
        <v>0</v>
      </c>
      <c r="BQ76" s="191" t="n">
        <f aca="false" t="array" ref="BQ76:BQ76">IF(BQ$4&lt;$D76,0,IF(BQ$4&gt;$F$21,0,IF(BQ$4=$F$21,$F76-SUM($Z76:BP76),MIN($F76*INDEX($AA$24:$DB$24,BQ$4-$D76+1),$F76-SUM($Z76:BP76)))))</f>
        <v>0</v>
      </c>
      <c r="BR76" s="191" t="n">
        <f aca="false" t="array" ref="BR76:BR76">IF(BR$4&lt;$D76,0,IF(BR$4&gt;$F$21,0,IF(BR$4=$F$21,$F76-SUM($Z76:BQ76),MIN($F76*INDEX($AA$24:$DB$24,BR$4-$D76+1),$F76-SUM($Z76:BQ76)))))</f>
        <v>0</v>
      </c>
      <c r="BS76" s="191" t="n">
        <f aca="false" t="array" ref="BS76:BS76">IF(BS$4&lt;$D76,0,IF(BS$4&gt;$F$21,0,IF(BS$4=$F$21,$F76-SUM($Z76:BR76),MIN($F76*INDEX($AA$24:$DB$24,BS$4-$D76+1),$F76-SUM($Z76:BR76)))))</f>
        <v>0</v>
      </c>
      <c r="BT76" s="191" t="n">
        <f aca="false" t="array" ref="BT76:BT76">IF(BT$4&lt;$D76,0,IF(BT$4&gt;$F$21,0,IF(BT$4=$F$21,$F76-SUM($Z76:BS76),MIN($F76*INDEX($AA$24:$DB$24,BT$4-$D76+1),$F76-SUM($Z76:BS76)))))</f>
        <v>0</v>
      </c>
      <c r="BU76" s="191" t="n">
        <f aca="false" t="array" ref="BU76:BU76">IF(BU$4&lt;$D76,0,IF(BU$4&gt;$F$21,0,IF(BU$4=$F$21,$F76-SUM($Z76:BT76),MIN($F76*INDEX($AA$24:$DB$24,BU$4-$D76+1),$F76-SUM($Z76:BT76)))))</f>
        <v>0</v>
      </c>
      <c r="BV76" s="191" t="n">
        <f aca="false" t="array" ref="BV76:BV76">IF(BV$4&lt;$D76,0,IF(BV$4&gt;$F$21,0,IF(BV$4=$F$21,$F76-SUM($Z76:BU76),MIN($F76*INDEX($AA$24:$DB$24,BV$4-$D76+1),$F76-SUM($Z76:BU76)))))</f>
        <v>0</v>
      </c>
      <c r="BW76" s="191" t="n">
        <f aca="false" t="array" ref="BW76:BW76">IF(BW$4&lt;$D76,0,IF(BW$4&gt;$F$21,0,IF(BW$4=$F$21,$F76-SUM($Z76:BV76),MIN($F76*INDEX($AA$24:$DB$24,BW$4-$D76+1),$F76-SUM($Z76:BV76)))))</f>
        <v>0</v>
      </c>
      <c r="BX76" s="191" t="n">
        <f aca="false" t="array" ref="BX76:BX76">IF(BX$4&lt;$D76,0,IF(BX$4&gt;$F$21,0,IF(BX$4=$F$21,$F76-SUM($Z76:BW76),MIN($F76*INDEX($AA$24:$DB$24,BX$4-$D76+1),$F76-SUM($Z76:BW76)))))</f>
        <v>0</v>
      </c>
      <c r="BY76" s="191" t="n">
        <f aca="false" t="array" ref="BY76:BY76">IF(BY$4&lt;$D76,0,IF(BY$4&gt;$F$21,0,IF(BY$4=$F$21,$F76-SUM($Z76:BX76),MIN($F76*INDEX($AA$24:$DB$24,BY$4-$D76+1),$F76-SUM($Z76:BX76)))))</f>
        <v>1.755</v>
      </c>
      <c r="BZ76" s="191" t="n">
        <f aca="false" t="array" ref="BZ76:BZ76">IF(BZ$4&lt;$D76,0,IF(BZ$4&gt;$F$21,0,IF(BZ$4=$F$21,$F76-SUM($Z76:BY76),MIN($F76*INDEX($AA$24:$DB$24,BZ$4-$D76+1),$F76-SUM($Z76:BY76)))))</f>
        <v>3.3345</v>
      </c>
      <c r="CA76" s="191" t="n">
        <f aca="false" t="array" ref="CA76:CA76">IF(CA$4&lt;$D76,0,IF(CA$4&gt;$F$21,0,IF(CA$4=$F$21,$F76-SUM($Z76:BZ76),MIN($F76*INDEX($AA$24:$DB$24,CA$4-$D76+1),$F76-SUM($Z76:BZ76)))))</f>
        <v>3.0186</v>
      </c>
      <c r="CB76" s="191" t="n">
        <f aca="false" t="array" ref="CB76:CB76">IF(CB$4&lt;$D76,0,IF(CB$4&gt;$F$21,0,IF(CB$4=$F$21,$F76-SUM($Z76:CA76),MIN($F76*INDEX($AA$24:$DB$24,CB$4-$D76+1),$F76-SUM($Z76:CA76)))))</f>
        <v>2.7027</v>
      </c>
      <c r="CC76" s="191" t="n">
        <f aca="false" t="array" ref="CC76:CC76">IF(CC$4&lt;$D76,0,IF(CC$4&gt;$F$21,0,IF(CC$4=$F$21,$F76-SUM($Z76:CB76),MIN($F76*INDEX($AA$24:$DB$24,CC$4-$D76+1),$F76-SUM($Z76:CB76)))))</f>
        <v>24.2892</v>
      </c>
      <c r="CD76" s="191" t="n">
        <f aca="false" t="array" ref="CD76:CD76">IF(CD$4&lt;$D76,0,IF(CD$4&gt;$F$21,0,IF(CD$4=$F$21,$F76-SUM($Z76:CC76),MIN($F76*INDEX($AA$24:$DB$24,CD$4-$D76+1),$F76-SUM($Z76:CC76)))))</f>
        <v>0</v>
      </c>
      <c r="CE76" s="191" t="n">
        <f aca="false" t="array" ref="CE76:CE76">IF(CE$4&lt;$D76,0,IF(CE$4&gt;$F$21,0,IF(CE$4=$F$21,$F76-SUM($Z76:CD76),MIN($F76*INDEX($AA$24:$DB$24,CE$4-$D76+1),$F76-SUM($Z76:CD76)))))</f>
        <v>0</v>
      </c>
      <c r="CF76" s="191" t="n">
        <f aca="false" t="array" ref="CF76:CF76">IF(CF$4&lt;$D76,0,IF(CF$4&gt;$F$21,0,IF(CF$4=$F$21,$F76-SUM($Z76:CE76),MIN($F76*INDEX($AA$24:$DB$24,CF$4-$D76+1),$F76-SUM($Z76:CE76)))))</f>
        <v>0</v>
      </c>
      <c r="CG76" s="191" t="n">
        <f aca="false" t="array" ref="CG76:CG76">IF(CG$4&lt;$D76,0,IF(CG$4&gt;$F$21,0,IF(CG$4=$F$21,$F76-SUM($Z76:CF76),MIN($F76*INDEX($AA$24:$DB$24,CG$4-$D76+1),$F76-SUM($Z76:CF76)))))</f>
        <v>0</v>
      </c>
      <c r="CH76" s="191" t="n">
        <f aca="false" t="array" ref="CH76:CH76">IF(CH$4&lt;$D76,0,IF(CH$4&gt;$F$21,0,IF(CH$4=$F$21,$F76-SUM($Z76:CG76),MIN($F76*INDEX($AA$24:$DB$24,CH$4-$D76+1),$F76-SUM($Z76:CG76)))))</f>
        <v>0</v>
      </c>
      <c r="CI76" s="191" t="n">
        <f aca="false" t="array" ref="CI76:CI76">IF(CI$4&lt;$D76,0,IF(CI$4&gt;$F$21,0,IF(CI$4=$F$21,$F76-SUM($Z76:CH76),MIN($F76*INDEX($AA$24:$DB$24,CI$4-$D76+1),$F76-SUM($Z76:CH76)))))</f>
        <v>0</v>
      </c>
      <c r="CJ76" s="191" t="n">
        <f aca="false" t="array" ref="CJ76:CJ76">IF(CJ$4&lt;$D76,0,IF(CJ$4&gt;$F$21,0,IF(CJ$4=$F$21,$F76-SUM($Z76:CI76),MIN($F76*INDEX($AA$24:$DB$24,CJ$4-$D76+1),$F76-SUM($Z76:CI76)))))</f>
        <v>0</v>
      </c>
      <c r="CK76" s="191" t="n">
        <f aca="false" t="array" ref="CK76:CK76">IF(CK$4&lt;$D76,0,IF(CK$4&gt;$F$21,0,IF(CK$4=$F$21,$F76-SUM($Z76:CJ76),MIN($F76*INDEX($AA$24:$DB$24,CK$4-$D76+1),$F76-SUM($Z76:CJ76)))))</f>
        <v>0</v>
      </c>
      <c r="CL76" s="191" t="n">
        <f aca="false" t="array" ref="CL76:CL76">IF(CL$4&lt;$D76,0,IF(CL$4&gt;$F$21,0,IF(CL$4=$F$21,$F76-SUM($Z76:CK76),MIN($F76*INDEX($AA$24:$DB$24,CL$4-$D76+1),$F76-SUM($Z76:CK76)))))</f>
        <v>0</v>
      </c>
      <c r="CM76" s="191" t="n">
        <f aca="false" t="array" ref="CM76:CM76">IF(CM$4&lt;$D76,0,IF(CM$4&gt;$F$21,0,IF(CM$4=$F$21,$F76-SUM($Z76:CL76),MIN($F76*INDEX($AA$24:$DB$24,CM$4-$D76+1),$F76-SUM($Z76:CL76)))))</f>
        <v>0</v>
      </c>
      <c r="CN76" s="191" t="n">
        <f aca="false" t="array" ref="CN76:CN76">IF(CN$4&lt;$D76,0,IF(CN$4&gt;$F$21,0,IF(CN$4=$F$21,$F76-SUM($Z76:CM76),MIN($F76*INDEX($AA$24:$DB$24,CN$4-$D76+1),$F76-SUM($Z76:CM76)))))</f>
        <v>0</v>
      </c>
      <c r="CO76" s="191" t="n">
        <f aca="false" t="array" ref="CO76:CO76">IF(CO$4&lt;$D76,0,IF(CO$4&gt;$F$21,0,IF(CO$4=$F$21,$F76-SUM($Z76:CN76),MIN($F76*INDEX($AA$24:$DB$24,CO$4-$D76+1),$F76-SUM($Z76:CN76)))))</f>
        <v>0</v>
      </c>
      <c r="CP76" s="191" t="n">
        <f aca="false" t="array" ref="CP76:CP76">IF(CP$4&lt;$D76,0,IF(CP$4&gt;$F$21,0,IF(CP$4=$F$21,$F76-SUM($Z76:CO76),MIN($F76*INDEX($AA$24:$DB$24,CP$4-$D76+1),$F76-SUM($Z76:CO76)))))</f>
        <v>0</v>
      </c>
      <c r="CQ76" s="191" t="n">
        <f aca="false" t="array" ref="CQ76:CQ76">IF(CQ$4&lt;$D76,0,IF(CQ$4&gt;$F$21,0,IF(CQ$4=$F$21,$F76-SUM($Z76:CP76),MIN($F76*INDEX($AA$24:$DB$24,CQ$4-$D76+1),$F76-SUM($Z76:CP76)))))</f>
        <v>0</v>
      </c>
      <c r="CR76" s="191" t="n">
        <f aca="false" t="array" ref="CR76:CR76">IF(CR$4&lt;$D76,0,IF(CR$4&gt;$F$21,0,IF(CR$4=$F$21,$F76-SUM($Z76:CQ76),MIN($F76*INDEX($AA$24:$DB$24,CR$4-$D76+1),$F76-SUM($Z76:CQ76)))))</f>
        <v>0</v>
      </c>
      <c r="CS76" s="191" t="n">
        <f aca="false" t="array" ref="CS76:CS76">IF(CS$4&lt;$D76,0,IF(CS$4&gt;$F$21,0,IF(CS$4=$F$21,$F76-SUM($Z76:CR76),MIN($F76*INDEX($AA$24:$DB$24,CS$4-$D76+1),$F76-SUM($Z76:CR76)))))</f>
        <v>0</v>
      </c>
      <c r="CT76" s="191" t="n">
        <f aca="false" t="array" ref="CT76:CT76">IF(CT$4&lt;$D76,0,IF(CT$4&gt;$F$21,0,IF(CT$4=$F$21,$F76-SUM($Z76:CS76),MIN($F76*INDEX($AA$24:$DB$24,CT$4-$D76+1),$F76-SUM($Z76:CS76)))))</f>
        <v>0</v>
      </c>
      <c r="CU76" s="191" t="n">
        <f aca="false" t="array" ref="CU76:CU76">IF(CU$4&lt;$D76,0,IF(CU$4&gt;$F$21,0,IF(CU$4=$F$21,$F76-SUM($Z76:CT76),MIN($F76*INDEX($AA$24:$DB$24,CU$4-$D76+1),$F76-SUM($Z76:CT76)))))</f>
        <v>0</v>
      </c>
      <c r="CV76" s="191" t="n">
        <f aca="false" t="array" ref="CV76:CV76">IF(CV$4&lt;$D76,0,IF(CV$4&gt;$F$21,0,IF(CV$4=$F$21,$F76-SUM($Z76:CU76),MIN($F76*INDEX($AA$24:$DB$24,CV$4-$D76+1),$F76-SUM($Z76:CU76)))))</f>
        <v>0</v>
      </c>
      <c r="CW76" s="191" t="n">
        <f aca="false" t="array" ref="CW76:CW76">IF(CW$4&lt;$D76,0,IF(CW$4&gt;$F$21,0,IF(CW$4=$F$21,$F76-SUM($Z76:CV76),MIN($F76*INDEX($AA$24:$DB$24,CW$4-$D76+1),$F76-SUM($Z76:CV76)))))</f>
        <v>0</v>
      </c>
      <c r="CX76" s="191" t="n">
        <f aca="false" t="array" ref="CX76:CX76">IF(CX$4&lt;$D76,0,IF(CX$4&gt;$F$21,0,IF(CX$4=$F$21,$F76-SUM($Z76:CW76),MIN($F76*INDEX($AA$24:$DB$24,CX$4-$D76+1),$F76-SUM($Z76:CW76)))))</f>
        <v>0</v>
      </c>
      <c r="CY76" s="191" t="n">
        <f aca="false" t="array" ref="CY76:CY76">IF(CY$4&lt;$D76,0,IF(CY$4&gt;$F$21,0,IF(CY$4=$F$21,$F76-SUM($Z76:CX76),MIN($F76*INDEX($AA$24:$DB$24,CY$4-$D76+1),$F76-SUM($Z76:CX76)))))</f>
        <v>0</v>
      </c>
      <c r="CZ76" s="191" t="n">
        <f aca="false" t="array" ref="CZ76:CZ76">IF(CZ$4&lt;$D76,0,IF(CZ$4&gt;$F$21,0,IF(CZ$4=$F$21,$F76-SUM($Z76:CY76),MIN($F76*INDEX($AA$24:$DB$24,CZ$4-$D76+1),$F76-SUM($Z76:CY76)))))</f>
        <v>0</v>
      </c>
      <c r="DA76" s="191" t="n">
        <f aca="false" t="array" ref="DA76:DA76">IF(DA$4&lt;$D76,0,IF(DA$4&gt;$F$21,0,IF(DA$4=$F$21,$F76-SUM($Z76:CZ76),MIN($F76*INDEX($AA$24:$DB$24,DA$4-$D76+1),$F76-SUM($Z76:CZ76)))))</f>
        <v>0</v>
      </c>
      <c r="DB76" s="191" t="n">
        <f aca="false" t="array" ref="DB76:DB76">IF(DB$4&lt;$D76,0,IF(DB$4&gt;$F$21,0,IF(DB$4=$F$21,$F76-SUM($Z76:DA76),MIN($F76*INDEX($AA$24:$DB$24,DB$4-$D76+1),$F76-SUM($Z76:DA76)))))</f>
        <v>0</v>
      </c>
    </row>
    <row r="77" customFormat="false" ht="14.25" hidden="false" customHeight="false" outlineLevel="3" collapsed="false">
      <c r="D77" s="3" t="n">
        <v>52</v>
      </c>
      <c r="E77" s="3" t="str">
        <v>Total Capex Year 52</v>
      </c>
      <c r="F77" s="187" t="n">
        <v>21.4</v>
      </c>
      <c r="G77" s="187" t="n">
        <f aca="false">SUM(AA77:DB77)-F77</f>
        <v>0</v>
      </c>
      <c r="AA77" s="191" t="n">
        <f aca="false" t="array" ref="AA77:AA77">IF(AA$4&lt;$D77,0,IF(AA$4&gt;$F$21,0,IF(AA$4=$F$21,$F77-SUM($Z77:Z77),MIN($F77*INDEX($AA$24:$DB$24,AA$4-$D77+1),$F77-SUM($Z77:Z77)))))</f>
        <v>0</v>
      </c>
      <c r="AB77" s="191" t="n">
        <f aca="false" t="array" ref="AB77:AB77">IF(AB$4&lt;$D77,0,IF(AB$4&gt;$F$21,0,IF(AB$4=$F$21,$F77-SUM($Z77:AA77),MIN($F77*INDEX($AA$24:$DB$24,AB$4-$D77+1),$F77-SUM($Z77:AA77)))))</f>
        <v>0</v>
      </c>
      <c r="AC77" s="191" t="n">
        <f aca="false" t="array" ref="AC77:AC77">IF(AC$4&lt;$D77,0,IF(AC$4&gt;$F$21,0,IF(AC$4=$F$21,$F77-SUM($Z77:AB77),MIN($F77*INDEX($AA$24:$DB$24,AC$4-$D77+1),$F77-SUM($Z77:AB77)))))</f>
        <v>0</v>
      </c>
      <c r="AD77" s="191" t="n">
        <f aca="false" t="array" ref="AD77:AD77">IF(AD$4&lt;$D77,0,IF(AD$4&gt;$F$21,0,IF(AD$4=$F$21,$F77-SUM($Z77:AC77),MIN($F77*INDEX($AA$24:$DB$24,AD$4-$D77+1),$F77-SUM($Z77:AC77)))))</f>
        <v>0</v>
      </c>
      <c r="AE77" s="191" t="n">
        <f aca="false" t="array" ref="AE77:AE77">IF(AE$4&lt;$D77,0,IF(AE$4&gt;$F$21,0,IF(AE$4=$F$21,$F77-SUM($Z77:AD77),MIN($F77*INDEX($AA$24:$DB$24,AE$4-$D77+1),$F77-SUM($Z77:AD77)))))</f>
        <v>0</v>
      </c>
      <c r="AF77" s="191" t="n">
        <f aca="false" t="array" ref="AF77:AF77">IF(AF$4&lt;$D77,0,IF(AF$4&gt;$F$21,0,IF(AF$4=$F$21,$F77-SUM($Z77:AE77),MIN($F77*INDEX($AA$24:$DB$24,AF$4-$D77+1),$F77-SUM($Z77:AE77)))))</f>
        <v>0</v>
      </c>
      <c r="AG77" s="191" t="n">
        <f aca="false" t="array" ref="AG77:AG77">IF(AG$4&lt;$D77,0,IF(AG$4&gt;$F$21,0,IF(AG$4=$F$21,$F77-SUM($Z77:AF77),MIN($F77*INDEX($AA$24:$DB$24,AG$4-$D77+1),$F77-SUM($Z77:AF77)))))</f>
        <v>0</v>
      </c>
      <c r="AH77" s="191" t="n">
        <f aca="false" t="array" ref="AH77:AH77">IF(AH$4&lt;$D77,0,IF(AH$4&gt;$F$21,0,IF(AH$4=$F$21,$F77-SUM($Z77:AG77),MIN($F77*INDEX($AA$24:$DB$24,AH$4-$D77+1),$F77-SUM($Z77:AG77)))))</f>
        <v>0</v>
      </c>
      <c r="AI77" s="191" t="n">
        <f aca="false" t="array" ref="AI77:AI77">IF(AI$4&lt;$D77,0,IF(AI$4&gt;$F$21,0,IF(AI$4=$F$21,$F77-SUM($Z77:AH77),MIN($F77*INDEX($AA$24:$DB$24,AI$4-$D77+1),$F77-SUM($Z77:AH77)))))</f>
        <v>0</v>
      </c>
      <c r="AJ77" s="191" t="n">
        <f aca="false" t="array" ref="AJ77:AJ77">IF(AJ$4&lt;$D77,0,IF(AJ$4&gt;$F$21,0,IF(AJ$4=$F$21,$F77-SUM($Z77:AI77),MIN($F77*INDEX($AA$24:$DB$24,AJ$4-$D77+1),$F77-SUM($Z77:AI77)))))</f>
        <v>0</v>
      </c>
      <c r="AK77" s="191" t="n">
        <f aca="false" t="array" ref="AK77:AK77">IF(AK$4&lt;$D77,0,IF(AK$4&gt;$F$21,0,IF(AK$4=$F$21,$F77-SUM($Z77:AJ77),MIN($F77*INDEX($AA$24:$DB$24,AK$4-$D77+1),$F77-SUM($Z77:AJ77)))))</f>
        <v>0</v>
      </c>
      <c r="AL77" s="191" t="n">
        <f aca="false" t="array" ref="AL77:AL77">IF(AL$4&lt;$D77,0,IF(AL$4&gt;$F$21,0,IF(AL$4=$F$21,$F77-SUM($Z77:AK77),MIN($F77*INDEX($AA$24:$DB$24,AL$4-$D77+1),$F77-SUM($Z77:AK77)))))</f>
        <v>0</v>
      </c>
      <c r="AM77" s="191" t="n">
        <f aca="false" t="array" ref="AM77:AM77">IF(AM$4&lt;$D77,0,IF(AM$4&gt;$F$21,0,IF(AM$4=$F$21,$F77-SUM($Z77:AL77),MIN($F77*INDEX($AA$24:$DB$24,AM$4-$D77+1),$F77-SUM($Z77:AL77)))))</f>
        <v>0</v>
      </c>
      <c r="AN77" s="191" t="n">
        <f aca="false" t="array" ref="AN77:AN77">IF(AN$4&lt;$D77,0,IF(AN$4&gt;$F$21,0,IF(AN$4=$F$21,$F77-SUM($Z77:AM77),MIN($F77*INDEX($AA$24:$DB$24,AN$4-$D77+1),$F77-SUM($Z77:AM77)))))</f>
        <v>0</v>
      </c>
      <c r="AO77" s="191" t="n">
        <f aca="false" t="array" ref="AO77:AO77">IF(AO$4&lt;$D77,0,IF(AO$4&gt;$F$21,0,IF(AO$4=$F$21,$F77-SUM($Z77:AN77),MIN($F77*INDEX($AA$24:$DB$24,AO$4-$D77+1),$F77-SUM($Z77:AN77)))))</f>
        <v>0</v>
      </c>
      <c r="AP77" s="191" t="n">
        <f aca="false" t="array" ref="AP77:AP77">IF(AP$4&lt;$D77,0,IF(AP$4&gt;$F$21,0,IF(AP$4=$F$21,$F77-SUM($Z77:AO77),MIN($F77*INDEX($AA$24:$DB$24,AP$4-$D77+1),$F77-SUM($Z77:AO77)))))</f>
        <v>0</v>
      </c>
      <c r="AQ77" s="191" t="n">
        <f aca="false" t="array" ref="AQ77:AQ77">IF(AQ$4&lt;$D77,0,IF(AQ$4&gt;$F$21,0,IF(AQ$4=$F$21,$F77-SUM($Z77:AP77),MIN($F77*INDEX($AA$24:$DB$24,AQ$4-$D77+1),$F77-SUM($Z77:AP77)))))</f>
        <v>0</v>
      </c>
      <c r="AR77" s="191" t="n">
        <f aca="false" t="array" ref="AR77:AR77">IF(AR$4&lt;$D77,0,IF(AR$4&gt;$F$21,0,IF(AR$4=$F$21,$F77-SUM($Z77:AQ77),MIN($F77*INDEX($AA$24:$DB$24,AR$4-$D77+1),$F77-SUM($Z77:AQ77)))))</f>
        <v>0</v>
      </c>
      <c r="AS77" s="191" t="n">
        <f aca="false" t="array" ref="AS77:AS77">IF(AS$4&lt;$D77,0,IF(AS$4&gt;$F$21,0,IF(AS$4=$F$21,$F77-SUM($Z77:AR77),MIN($F77*INDEX($AA$24:$DB$24,AS$4-$D77+1),$F77-SUM($Z77:AR77)))))</f>
        <v>0</v>
      </c>
      <c r="AT77" s="191" t="n">
        <f aca="false" t="array" ref="AT77:AT77">IF(AT$4&lt;$D77,0,IF(AT$4&gt;$F$21,0,IF(AT$4=$F$21,$F77-SUM($Z77:AS77),MIN($F77*INDEX($AA$24:$DB$24,AT$4-$D77+1),$F77-SUM($Z77:AS77)))))</f>
        <v>0</v>
      </c>
      <c r="AU77" s="191" t="n">
        <f aca="false" t="array" ref="AU77:AU77">IF(AU$4&lt;$D77,0,IF(AU$4&gt;$F$21,0,IF(AU$4=$F$21,$F77-SUM($Z77:AT77),MIN($F77*INDEX($AA$24:$DB$24,AU$4-$D77+1),$F77-SUM($Z77:AT77)))))</f>
        <v>0</v>
      </c>
      <c r="AV77" s="191" t="n">
        <f aca="false" t="array" ref="AV77:AV77">IF(AV$4&lt;$D77,0,IF(AV$4&gt;$F$21,0,IF(AV$4=$F$21,$F77-SUM($Z77:AU77),MIN($F77*INDEX($AA$24:$DB$24,AV$4-$D77+1),$F77-SUM($Z77:AU77)))))</f>
        <v>0</v>
      </c>
      <c r="AW77" s="191" t="n">
        <f aca="false" t="array" ref="AW77:AW77">IF(AW$4&lt;$D77,0,IF(AW$4&gt;$F$21,0,IF(AW$4=$F$21,$F77-SUM($Z77:AV77),MIN($F77*INDEX($AA$24:$DB$24,AW$4-$D77+1),$F77-SUM($Z77:AV77)))))</f>
        <v>0</v>
      </c>
      <c r="AX77" s="191" t="n">
        <f aca="false" t="array" ref="AX77:AX77">IF(AX$4&lt;$D77,0,IF(AX$4&gt;$F$21,0,IF(AX$4=$F$21,$F77-SUM($Z77:AW77),MIN($F77*INDEX($AA$24:$DB$24,AX$4-$D77+1),$F77-SUM($Z77:AW77)))))</f>
        <v>0</v>
      </c>
      <c r="AY77" s="191" t="n">
        <f aca="false" t="array" ref="AY77:AY77">IF(AY$4&lt;$D77,0,IF(AY$4&gt;$F$21,0,IF(AY$4=$F$21,$F77-SUM($Z77:AX77),MIN($F77*INDEX($AA$24:$DB$24,AY$4-$D77+1),$F77-SUM($Z77:AX77)))))</f>
        <v>0</v>
      </c>
      <c r="AZ77" s="191" t="n">
        <f aca="false" t="array" ref="AZ77:AZ77">IF(AZ$4&lt;$D77,0,IF(AZ$4&gt;$F$21,0,IF(AZ$4=$F$21,$F77-SUM($Z77:AY77),MIN($F77*INDEX($AA$24:$DB$24,AZ$4-$D77+1),$F77-SUM($Z77:AY77)))))</f>
        <v>0</v>
      </c>
      <c r="BA77" s="191" t="n">
        <f aca="false" t="array" ref="BA77:BA77">IF(BA$4&lt;$D77,0,IF(BA$4&gt;$F$21,0,IF(BA$4=$F$21,$F77-SUM($Z77:AZ77),MIN($F77*INDEX($AA$24:$DB$24,BA$4-$D77+1),$F77-SUM($Z77:AZ77)))))</f>
        <v>0</v>
      </c>
      <c r="BB77" s="191" t="n">
        <f aca="false" t="array" ref="BB77:BB77">IF(BB$4&lt;$D77,0,IF(BB$4&gt;$F$21,0,IF(BB$4=$F$21,$F77-SUM($Z77:BA77),MIN($F77*INDEX($AA$24:$DB$24,BB$4-$D77+1),$F77-SUM($Z77:BA77)))))</f>
        <v>0</v>
      </c>
      <c r="BC77" s="191" t="n">
        <f aca="false" t="array" ref="BC77:BC77">IF(BC$4&lt;$D77,0,IF(BC$4&gt;$F$21,0,IF(BC$4=$F$21,$F77-SUM($Z77:BB77),MIN($F77*INDEX($AA$24:$DB$24,BC$4-$D77+1),$F77-SUM($Z77:BB77)))))</f>
        <v>0</v>
      </c>
      <c r="BD77" s="191" t="n">
        <f aca="false" t="array" ref="BD77:BD77">IF(BD$4&lt;$D77,0,IF(BD$4&gt;$F$21,0,IF(BD$4=$F$21,$F77-SUM($Z77:BC77),MIN($F77*INDEX($AA$24:$DB$24,BD$4-$D77+1),$F77-SUM($Z77:BC77)))))</f>
        <v>0</v>
      </c>
      <c r="BE77" s="191" t="n">
        <f aca="false" t="array" ref="BE77:BE77">IF(BE$4&lt;$D77,0,IF(BE$4&gt;$F$21,0,IF(BE$4=$F$21,$F77-SUM($Z77:BD77),MIN($F77*INDEX($AA$24:$DB$24,BE$4-$D77+1),$F77-SUM($Z77:BD77)))))</f>
        <v>0</v>
      </c>
      <c r="BF77" s="191" t="n">
        <f aca="false" t="array" ref="BF77:BF77">IF(BF$4&lt;$D77,0,IF(BF$4&gt;$F$21,0,IF(BF$4=$F$21,$F77-SUM($Z77:BE77),MIN($F77*INDEX($AA$24:$DB$24,BF$4-$D77+1),$F77-SUM($Z77:BE77)))))</f>
        <v>0</v>
      </c>
      <c r="BG77" s="191" t="n">
        <f aca="false" t="array" ref="BG77:BG77">IF(BG$4&lt;$D77,0,IF(BG$4&gt;$F$21,0,IF(BG$4=$F$21,$F77-SUM($Z77:BF77),MIN($F77*INDEX($AA$24:$DB$24,BG$4-$D77+1),$F77-SUM($Z77:BF77)))))</f>
        <v>0</v>
      </c>
      <c r="BH77" s="191" t="n">
        <f aca="false" t="array" ref="BH77:BH77">IF(BH$4&lt;$D77,0,IF(BH$4&gt;$F$21,0,IF(BH$4=$F$21,$F77-SUM($Z77:BG77),MIN($F77*INDEX($AA$24:$DB$24,BH$4-$D77+1),$F77-SUM($Z77:BG77)))))</f>
        <v>0</v>
      </c>
      <c r="BI77" s="191" t="n">
        <f aca="false" t="array" ref="BI77:BI77">IF(BI$4&lt;$D77,0,IF(BI$4&gt;$F$21,0,IF(BI$4=$F$21,$F77-SUM($Z77:BH77),MIN($F77*INDEX($AA$24:$DB$24,BI$4-$D77+1),$F77-SUM($Z77:BH77)))))</f>
        <v>0</v>
      </c>
      <c r="BJ77" s="191" t="n">
        <f aca="false" t="array" ref="BJ77:BJ77">IF(BJ$4&lt;$D77,0,IF(BJ$4&gt;$F$21,0,IF(BJ$4=$F$21,$F77-SUM($Z77:BI77),MIN($F77*INDEX($AA$24:$DB$24,BJ$4-$D77+1),$F77-SUM($Z77:BI77)))))</f>
        <v>0</v>
      </c>
      <c r="BK77" s="191" t="n">
        <f aca="false" t="array" ref="BK77:BK77">IF(BK$4&lt;$D77,0,IF(BK$4&gt;$F$21,0,IF(BK$4=$F$21,$F77-SUM($Z77:BJ77),MIN($F77*INDEX($AA$24:$DB$24,BK$4-$D77+1),$F77-SUM($Z77:BJ77)))))</f>
        <v>0</v>
      </c>
      <c r="BL77" s="191" t="n">
        <f aca="false" t="array" ref="BL77:BL77">IF(BL$4&lt;$D77,0,IF(BL$4&gt;$F$21,0,IF(BL$4=$F$21,$F77-SUM($Z77:BK77),MIN($F77*INDEX($AA$24:$DB$24,BL$4-$D77+1),$F77-SUM($Z77:BK77)))))</f>
        <v>0</v>
      </c>
      <c r="BM77" s="191" t="n">
        <f aca="false" t="array" ref="BM77:BM77">IF(BM$4&lt;$D77,0,IF(BM$4&gt;$F$21,0,IF(BM$4=$F$21,$F77-SUM($Z77:BL77),MIN($F77*INDEX($AA$24:$DB$24,BM$4-$D77+1),$F77-SUM($Z77:BL77)))))</f>
        <v>0</v>
      </c>
      <c r="BN77" s="191" t="n">
        <f aca="false" t="array" ref="BN77:BN77">IF(BN$4&lt;$D77,0,IF(BN$4&gt;$F$21,0,IF(BN$4=$F$21,$F77-SUM($Z77:BM77),MIN($F77*INDEX($AA$24:$DB$24,BN$4-$D77+1),$F77-SUM($Z77:BM77)))))</f>
        <v>0</v>
      </c>
      <c r="BO77" s="191" t="n">
        <f aca="false" t="array" ref="BO77:BO77">IF(BO$4&lt;$D77,0,IF(BO$4&gt;$F$21,0,IF(BO$4=$F$21,$F77-SUM($Z77:BN77),MIN($F77*INDEX($AA$24:$DB$24,BO$4-$D77+1),$F77-SUM($Z77:BN77)))))</f>
        <v>0</v>
      </c>
      <c r="BP77" s="191" t="n">
        <f aca="false" t="array" ref="BP77:BP77">IF(BP$4&lt;$D77,0,IF(BP$4&gt;$F$21,0,IF(BP$4=$F$21,$F77-SUM($Z77:BO77),MIN($F77*INDEX($AA$24:$DB$24,BP$4-$D77+1),$F77-SUM($Z77:BO77)))))</f>
        <v>0</v>
      </c>
      <c r="BQ77" s="191" t="n">
        <f aca="false" t="array" ref="BQ77:BQ77">IF(BQ$4&lt;$D77,0,IF(BQ$4&gt;$F$21,0,IF(BQ$4=$F$21,$F77-SUM($Z77:BP77),MIN($F77*INDEX($AA$24:$DB$24,BQ$4-$D77+1),$F77-SUM($Z77:BP77)))))</f>
        <v>0</v>
      </c>
      <c r="BR77" s="191" t="n">
        <f aca="false" t="array" ref="BR77:BR77">IF(BR$4&lt;$D77,0,IF(BR$4&gt;$F$21,0,IF(BR$4=$F$21,$F77-SUM($Z77:BQ77),MIN($F77*INDEX($AA$24:$DB$24,BR$4-$D77+1),$F77-SUM($Z77:BQ77)))))</f>
        <v>0</v>
      </c>
      <c r="BS77" s="191" t="n">
        <f aca="false" t="array" ref="BS77:BS77">IF(BS$4&lt;$D77,0,IF(BS$4&gt;$F$21,0,IF(BS$4=$F$21,$F77-SUM($Z77:BR77),MIN($F77*INDEX($AA$24:$DB$24,BS$4-$D77+1),$F77-SUM($Z77:BR77)))))</f>
        <v>0</v>
      </c>
      <c r="BT77" s="191" t="n">
        <f aca="false" t="array" ref="BT77:BT77">IF(BT$4&lt;$D77,0,IF(BT$4&gt;$F$21,0,IF(BT$4=$F$21,$F77-SUM($Z77:BS77),MIN($F77*INDEX($AA$24:$DB$24,BT$4-$D77+1),$F77-SUM($Z77:BS77)))))</f>
        <v>0</v>
      </c>
      <c r="BU77" s="191" t="n">
        <f aca="false" t="array" ref="BU77:BU77">IF(BU$4&lt;$D77,0,IF(BU$4&gt;$F$21,0,IF(BU$4=$F$21,$F77-SUM($Z77:BT77),MIN($F77*INDEX($AA$24:$DB$24,BU$4-$D77+1),$F77-SUM($Z77:BT77)))))</f>
        <v>0</v>
      </c>
      <c r="BV77" s="191" t="n">
        <f aca="false" t="array" ref="BV77:BV77">IF(BV$4&lt;$D77,0,IF(BV$4&gt;$F$21,0,IF(BV$4=$F$21,$F77-SUM($Z77:BU77),MIN($F77*INDEX($AA$24:$DB$24,BV$4-$D77+1),$F77-SUM($Z77:BU77)))))</f>
        <v>0</v>
      </c>
      <c r="BW77" s="191" t="n">
        <f aca="false" t="array" ref="BW77:BW77">IF(BW$4&lt;$D77,0,IF(BW$4&gt;$F$21,0,IF(BW$4=$F$21,$F77-SUM($Z77:BV77),MIN($F77*INDEX($AA$24:$DB$24,BW$4-$D77+1),$F77-SUM($Z77:BV77)))))</f>
        <v>0</v>
      </c>
      <c r="BX77" s="191" t="n">
        <f aca="false" t="array" ref="BX77:BX77">IF(BX$4&lt;$D77,0,IF(BX$4&gt;$F$21,0,IF(BX$4=$F$21,$F77-SUM($Z77:BW77),MIN($F77*INDEX($AA$24:$DB$24,BX$4-$D77+1),$F77-SUM($Z77:BW77)))))</f>
        <v>0</v>
      </c>
      <c r="BY77" s="191" t="n">
        <f aca="false" t="array" ref="BY77:BY77">IF(BY$4&lt;$D77,0,IF(BY$4&gt;$F$21,0,IF(BY$4=$F$21,$F77-SUM($Z77:BX77),MIN($F77*INDEX($AA$24:$DB$24,BY$4-$D77+1),$F77-SUM($Z77:BX77)))))</f>
        <v>0</v>
      </c>
      <c r="BZ77" s="191" t="n">
        <f aca="false" t="array" ref="BZ77:BZ77">IF(BZ$4&lt;$D77,0,IF(BZ$4&gt;$F$21,0,IF(BZ$4=$F$21,$F77-SUM($Z77:BY77),MIN($F77*INDEX($AA$24:$DB$24,BZ$4-$D77+1),$F77-SUM($Z77:BY77)))))</f>
        <v>1.07</v>
      </c>
      <c r="CA77" s="191" t="n">
        <f aca="false" t="array" ref="CA77:CA77">IF(CA$4&lt;$D77,0,IF(CA$4&gt;$F$21,0,IF(CA$4=$F$21,$F77-SUM($Z77:BZ77),MIN($F77*INDEX($AA$24:$DB$24,CA$4-$D77+1),$F77-SUM($Z77:BZ77)))))</f>
        <v>2.033</v>
      </c>
      <c r="CB77" s="191" t="n">
        <f aca="false" t="array" ref="CB77:CB77">IF(CB$4&lt;$D77,0,IF(CB$4&gt;$F$21,0,IF(CB$4=$F$21,$F77-SUM($Z77:CA77),MIN($F77*INDEX($AA$24:$DB$24,CB$4-$D77+1),$F77-SUM($Z77:CA77)))))</f>
        <v>1.8404</v>
      </c>
      <c r="CC77" s="191" t="n">
        <f aca="false" t="array" ref="CC77:CC77">IF(CC$4&lt;$D77,0,IF(CC$4&gt;$F$21,0,IF(CC$4=$F$21,$F77-SUM($Z77:CB77),MIN($F77*INDEX($AA$24:$DB$24,CC$4-$D77+1),$F77-SUM($Z77:CB77)))))</f>
        <v>16.4566</v>
      </c>
      <c r="CD77" s="191" t="n">
        <f aca="false" t="array" ref="CD77:CD77">IF(CD$4&lt;$D77,0,IF(CD$4&gt;$F$21,0,IF(CD$4=$F$21,$F77-SUM($Z77:CC77),MIN($F77*INDEX($AA$24:$DB$24,CD$4-$D77+1),$F77-SUM($Z77:CC77)))))</f>
        <v>0</v>
      </c>
      <c r="CE77" s="191" t="n">
        <f aca="false" t="array" ref="CE77:CE77">IF(CE$4&lt;$D77,0,IF(CE$4&gt;$F$21,0,IF(CE$4=$F$21,$F77-SUM($Z77:CD77),MIN($F77*INDEX($AA$24:$DB$24,CE$4-$D77+1),$F77-SUM($Z77:CD77)))))</f>
        <v>0</v>
      </c>
      <c r="CF77" s="191" t="n">
        <f aca="false" t="array" ref="CF77:CF77">IF(CF$4&lt;$D77,0,IF(CF$4&gt;$F$21,0,IF(CF$4=$F$21,$F77-SUM($Z77:CE77),MIN($F77*INDEX($AA$24:$DB$24,CF$4-$D77+1),$F77-SUM($Z77:CE77)))))</f>
        <v>0</v>
      </c>
      <c r="CG77" s="191" t="n">
        <f aca="false" t="array" ref="CG77:CG77">IF(CG$4&lt;$D77,0,IF(CG$4&gt;$F$21,0,IF(CG$4=$F$21,$F77-SUM($Z77:CF77),MIN($F77*INDEX($AA$24:$DB$24,CG$4-$D77+1),$F77-SUM($Z77:CF77)))))</f>
        <v>0</v>
      </c>
      <c r="CH77" s="191" t="n">
        <f aca="false" t="array" ref="CH77:CH77">IF(CH$4&lt;$D77,0,IF(CH$4&gt;$F$21,0,IF(CH$4=$F$21,$F77-SUM($Z77:CG77),MIN($F77*INDEX($AA$24:$DB$24,CH$4-$D77+1),$F77-SUM($Z77:CG77)))))</f>
        <v>0</v>
      </c>
      <c r="CI77" s="191" t="n">
        <f aca="false" t="array" ref="CI77:CI77">IF(CI$4&lt;$D77,0,IF(CI$4&gt;$F$21,0,IF(CI$4=$F$21,$F77-SUM($Z77:CH77),MIN($F77*INDEX($AA$24:$DB$24,CI$4-$D77+1),$F77-SUM($Z77:CH77)))))</f>
        <v>0</v>
      </c>
      <c r="CJ77" s="191" t="n">
        <f aca="false" t="array" ref="CJ77:CJ77">IF(CJ$4&lt;$D77,0,IF(CJ$4&gt;$F$21,0,IF(CJ$4=$F$21,$F77-SUM($Z77:CI77),MIN($F77*INDEX($AA$24:$DB$24,CJ$4-$D77+1),$F77-SUM($Z77:CI77)))))</f>
        <v>0</v>
      </c>
      <c r="CK77" s="191" t="n">
        <f aca="false" t="array" ref="CK77:CK77">IF(CK$4&lt;$D77,0,IF(CK$4&gt;$F$21,0,IF(CK$4=$F$21,$F77-SUM($Z77:CJ77),MIN($F77*INDEX($AA$24:$DB$24,CK$4-$D77+1),$F77-SUM($Z77:CJ77)))))</f>
        <v>0</v>
      </c>
      <c r="CL77" s="191" t="n">
        <f aca="false" t="array" ref="CL77:CL77">IF(CL$4&lt;$D77,0,IF(CL$4&gt;$F$21,0,IF(CL$4=$F$21,$F77-SUM($Z77:CK77),MIN($F77*INDEX($AA$24:$DB$24,CL$4-$D77+1),$F77-SUM($Z77:CK77)))))</f>
        <v>0</v>
      </c>
      <c r="CM77" s="191" t="n">
        <f aca="false" t="array" ref="CM77:CM77">IF(CM$4&lt;$D77,0,IF(CM$4&gt;$F$21,0,IF(CM$4=$F$21,$F77-SUM($Z77:CL77),MIN($F77*INDEX($AA$24:$DB$24,CM$4-$D77+1),$F77-SUM($Z77:CL77)))))</f>
        <v>0</v>
      </c>
      <c r="CN77" s="191" t="n">
        <f aca="false" t="array" ref="CN77:CN77">IF(CN$4&lt;$D77,0,IF(CN$4&gt;$F$21,0,IF(CN$4=$F$21,$F77-SUM($Z77:CM77),MIN($F77*INDEX($AA$24:$DB$24,CN$4-$D77+1),$F77-SUM($Z77:CM77)))))</f>
        <v>0</v>
      </c>
      <c r="CO77" s="191" t="n">
        <f aca="false" t="array" ref="CO77:CO77">IF(CO$4&lt;$D77,0,IF(CO$4&gt;$F$21,0,IF(CO$4=$F$21,$F77-SUM($Z77:CN77),MIN($F77*INDEX($AA$24:$DB$24,CO$4-$D77+1),$F77-SUM($Z77:CN77)))))</f>
        <v>0</v>
      </c>
      <c r="CP77" s="191" t="n">
        <f aca="false" t="array" ref="CP77:CP77">IF(CP$4&lt;$D77,0,IF(CP$4&gt;$F$21,0,IF(CP$4=$F$21,$F77-SUM($Z77:CO77),MIN($F77*INDEX($AA$24:$DB$24,CP$4-$D77+1),$F77-SUM($Z77:CO77)))))</f>
        <v>0</v>
      </c>
      <c r="CQ77" s="191" t="n">
        <f aca="false" t="array" ref="CQ77:CQ77">IF(CQ$4&lt;$D77,0,IF(CQ$4&gt;$F$21,0,IF(CQ$4=$F$21,$F77-SUM($Z77:CP77),MIN($F77*INDEX($AA$24:$DB$24,CQ$4-$D77+1),$F77-SUM($Z77:CP77)))))</f>
        <v>0</v>
      </c>
      <c r="CR77" s="191" t="n">
        <f aca="false" t="array" ref="CR77:CR77">IF(CR$4&lt;$D77,0,IF(CR$4&gt;$F$21,0,IF(CR$4=$F$21,$F77-SUM($Z77:CQ77),MIN($F77*INDEX($AA$24:$DB$24,CR$4-$D77+1),$F77-SUM($Z77:CQ77)))))</f>
        <v>0</v>
      </c>
      <c r="CS77" s="191" t="n">
        <f aca="false" t="array" ref="CS77:CS77">IF(CS$4&lt;$D77,0,IF(CS$4&gt;$F$21,0,IF(CS$4=$F$21,$F77-SUM($Z77:CR77),MIN($F77*INDEX($AA$24:$DB$24,CS$4-$D77+1),$F77-SUM($Z77:CR77)))))</f>
        <v>0</v>
      </c>
      <c r="CT77" s="191" t="n">
        <f aca="false" t="array" ref="CT77:CT77">IF(CT$4&lt;$D77,0,IF(CT$4&gt;$F$21,0,IF(CT$4=$F$21,$F77-SUM($Z77:CS77),MIN($F77*INDEX($AA$24:$DB$24,CT$4-$D77+1),$F77-SUM($Z77:CS77)))))</f>
        <v>0</v>
      </c>
      <c r="CU77" s="191" t="n">
        <f aca="false" t="array" ref="CU77:CU77">IF(CU$4&lt;$D77,0,IF(CU$4&gt;$F$21,0,IF(CU$4=$F$21,$F77-SUM($Z77:CT77),MIN($F77*INDEX($AA$24:$DB$24,CU$4-$D77+1),$F77-SUM($Z77:CT77)))))</f>
        <v>0</v>
      </c>
      <c r="CV77" s="191" t="n">
        <f aca="false" t="array" ref="CV77:CV77">IF(CV$4&lt;$D77,0,IF(CV$4&gt;$F$21,0,IF(CV$4=$F$21,$F77-SUM($Z77:CU77),MIN($F77*INDEX($AA$24:$DB$24,CV$4-$D77+1),$F77-SUM($Z77:CU77)))))</f>
        <v>0</v>
      </c>
      <c r="CW77" s="191" t="n">
        <f aca="false" t="array" ref="CW77:CW77">IF(CW$4&lt;$D77,0,IF(CW$4&gt;$F$21,0,IF(CW$4=$F$21,$F77-SUM($Z77:CV77),MIN($F77*INDEX($AA$24:$DB$24,CW$4-$D77+1),$F77-SUM($Z77:CV77)))))</f>
        <v>0</v>
      </c>
      <c r="CX77" s="191" t="n">
        <f aca="false" t="array" ref="CX77:CX77">IF(CX$4&lt;$D77,0,IF(CX$4&gt;$F$21,0,IF(CX$4=$F$21,$F77-SUM($Z77:CW77),MIN($F77*INDEX($AA$24:$DB$24,CX$4-$D77+1),$F77-SUM($Z77:CW77)))))</f>
        <v>0</v>
      </c>
      <c r="CY77" s="191" t="n">
        <f aca="false" t="array" ref="CY77:CY77">IF(CY$4&lt;$D77,0,IF(CY$4&gt;$F$21,0,IF(CY$4=$F$21,$F77-SUM($Z77:CX77),MIN($F77*INDEX($AA$24:$DB$24,CY$4-$D77+1),$F77-SUM($Z77:CX77)))))</f>
        <v>0</v>
      </c>
      <c r="CZ77" s="191" t="n">
        <f aca="false" t="array" ref="CZ77:CZ77">IF(CZ$4&lt;$D77,0,IF(CZ$4&gt;$F$21,0,IF(CZ$4=$F$21,$F77-SUM($Z77:CY77),MIN($F77*INDEX($AA$24:$DB$24,CZ$4-$D77+1),$F77-SUM($Z77:CY77)))))</f>
        <v>0</v>
      </c>
      <c r="DA77" s="191" t="n">
        <f aca="false" t="array" ref="DA77:DA77">IF(DA$4&lt;$D77,0,IF(DA$4&gt;$F$21,0,IF(DA$4=$F$21,$F77-SUM($Z77:CZ77),MIN($F77*INDEX($AA$24:$DB$24,DA$4-$D77+1),$F77-SUM($Z77:CZ77)))))</f>
        <v>0</v>
      </c>
      <c r="DB77" s="191" t="n">
        <f aca="false" t="array" ref="DB77:DB77">IF(DB$4&lt;$D77,0,IF(DB$4&gt;$F$21,0,IF(DB$4=$F$21,$F77-SUM($Z77:DA77),MIN($F77*INDEX($AA$24:$DB$24,DB$4-$D77+1),$F77-SUM($Z77:DA77)))))</f>
        <v>0</v>
      </c>
    </row>
    <row r="78" customFormat="false" ht="14.25" hidden="false" customHeight="false" outlineLevel="3" collapsed="false">
      <c r="D78" s="3" t="n">
        <v>53</v>
      </c>
      <c r="E78" s="3" t="str">
        <v>Total Capex Year 53</v>
      </c>
      <c r="F78" s="187" t="n">
        <v>19.1</v>
      </c>
      <c r="G78" s="187" t="n">
        <f aca="false">SUM(AA78:DB78)-F78</f>
        <v>0</v>
      </c>
      <c r="AA78" s="191" t="n">
        <f aca="false" t="array" ref="AA78:AA78">IF(AA$4&lt;$D78,0,IF(AA$4&gt;$F$21,0,IF(AA$4=$F$21,$F78-SUM($Z78:Z78),MIN($F78*INDEX($AA$24:$DB$24,AA$4-$D78+1),$F78-SUM($Z78:Z78)))))</f>
        <v>0</v>
      </c>
      <c r="AB78" s="191" t="n">
        <f aca="false" t="array" ref="AB78:AB78">IF(AB$4&lt;$D78,0,IF(AB$4&gt;$F$21,0,IF(AB$4=$F$21,$F78-SUM($Z78:AA78),MIN($F78*INDEX($AA$24:$DB$24,AB$4-$D78+1),$F78-SUM($Z78:AA78)))))</f>
        <v>0</v>
      </c>
      <c r="AC78" s="191" t="n">
        <f aca="false" t="array" ref="AC78:AC78">IF(AC$4&lt;$D78,0,IF(AC$4&gt;$F$21,0,IF(AC$4=$F$21,$F78-SUM($Z78:AB78),MIN($F78*INDEX($AA$24:$DB$24,AC$4-$D78+1),$F78-SUM($Z78:AB78)))))</f>
        <v>0</v>
      </c>
      <c r="AD78" s="191" t="n">
        <f aca="false" t="array" ref="AD78:AD78">IF(AD$4&lt;$D78,0,IF(AD$4&gt;$F$21,0,IF(AD$4=$F$21,$F78-SUM($Z78:AC78),MIN($F78*INDEX($AA$24:$DB$24,AD$4-$D78+1),$F78-SUM($Z78:AC78)))))</f>
        <v>0</v>
      </c>
      <c r="AE78" s="191" t="n">
        <f aca="false" t="array" ref="AE78:AE78">IF(AE$4&lt;$D78,0,IF(AE$4&gt;$F$21,0,IF(AE$4=$F$21,$F78-SUM($Z78:AD78),MIN($F78*INDEX($AA$24:$DB$24,AE$4-$D78+1),$F78-SUM($Z78:AD78)))))</f>
        <v>0</v>
      </c>
      <c r="AF78" s="191" t="n">
        <f aca="false" t="array" ref="AF78:AF78">IF(AF$4&lt;$D78,0,IF(AF$4&gt;$F$21,0,IF(AF$4=$F$21,$F78-SUM($Z78:AE78),MIN($F78*INDEX($AA$24:$DB$24,AF$4-$D78+1),$F78-SUM($Z78:AE78)))))</f>
        <v>0</v>
      </c>
      <c r="AG78" s="191" t="n">
        <f aca="false" t="array" ref="AG78:AG78">IF(AG$4&lt;$D78,0,IF(AG$4&gt;$F$21,0,IF(AG$4=$F$21,$F78-SUM($Z78:AF78),MIN($F78*INDEX($AA$24:$DB$24,AG$4-$D78+1),$F78-SUM($Z78:AF78)))))</f>
        <v>0</v>
      </c>
      <c r="AH78" s="191" t="n">
        <f aca="false" t="array" ref="AH78:AH78">IF(AH$4&lt;$D78,0,IF(AH$4&gt;$F$21,0,IF(AH$4=$F$21,$F78-SUM($Z78:AG78),MIN($F78*INDEX($AA$24:$DB$24,AH$4-$D78+1),$F78-SUM($Z78:AG78)))))</f>
        <v>0</v>
      </c>
      <c r="AI78" s="191" t="n">
        <f aca="false" t="array" ref="AI78:AI78">IF(AI$4&lt;$D78,0,IF(AI$4&gt;$F$21,0,IF(AI$4=$F$21,$F78-SUM($Z78:AH78),MIN($F78*INDEX($AA$24:$DB$24,AI$4-$D78+1),$F78-SUM($Z78:AH78)))))</f>
        <v>0</v>
      </c>
      <c r="AJ78" s="191" t="n">
        <f aca="false" t="array" ref="AJ78:AJ78">IF(AJ$4&lt;$D78,0,IF(AJ$4&gt;$F$21,0,IF(AJ$4=$F$21,$F78-SUM($Z78:AI78),MIN($F78*INDEX($AA$24:$DB$24,AJ$4-$D78+1),$F78-SUM($Z78:AI78)))))</f>
        <v>0</v>
      </c>
      <c r="AK78" s="191" t="n">
        <f aca="false" t="array" ref="AK78:AK78">IF(AK$4&lt;$D78,0,IF(AK$4&gt;$F$21,0,IF(AK$4=$F$21,$F78-SUM($Z78:AJ78),MIN($F78*INDEX($AA$24:$DB$24,AK$4-$D78+1),$F78-SUM($Z78:AJ78)))))</f>
        <v>0</v>
      </c>
      <c r="AL78" s="191" t="n">
        <f aca="false" t="array" ref="AL78:AL78">IF(AL$4&lt;$D78,0,IF(AL$4&gt;$F$21,0,IF(AL$4=$F$21,$F78-SUM($Z78:AK78),MIN($F78*INDEX($AA$24:$DB$24,AL$4-$D78+1),$F78-SUM($Z78:AK78)))))</f>
        <v>0</v>
      </c>
      <c r="AM78" s="191" t="n">
        <f aca="false" t="array" ref="AM78:AM78">IF(AM$4&lt;$D78,0,IF(AM$4&gt;$F$21,0,IF(AM$4=$F$21,$F78-SUM($Z78:AL78),MIN($F78*INDEX($AA$24:$DB$24,AM$4-$D78+1),$F78-SUM($Z78:AL78)))))</f>
        <v>0</v>
      </c>
      <c r="AN78" s="191" t="n">
        <f aca="false" t="array" ref="AN78:AN78">IF(AN$4&lt;$D78,0,IF(AN$4&gt;$F$21,0,IF(AN$4=$F$21,$F78-SUM($Z78:AM78),MIN($F78*INDEX($AA$24:$DB$24,AN$4-$D78+1),$F78-SUM($Z78:AM78)))))</f>
        <v>0</v>
      </c>
      <c r="AO78" s="191" t="n">
        <f aca="false" t="array" ref="AO78:AO78">IF(AO$4&lt;$D78,0,IF(AO$4&gt;$F$21,0,IF(AO$4=$F$21,$F78-SUM($Z78:AN78),MIN($F78*INDEX($AA$24:$DB$24,AO$4-$D78+1),$F78-SUM($Z78:AN78)))))</f>
        <v>0</v>
      </c>
      <c r="AP78" s="191" t="n">
        <f aca="false" t="array" ref="AP78:AP78">IF(AP$4&lt;$D78,0,IF(AP$4&gt;$F$21,0,IF(AP$4=$F$21,$F78-SUM($Z78:AO78),MIN($F78*INDEX($AA$24:$DB$24,AP$4-$D78+1),$F78-SUM($Z78:AO78)))))</f>
        <v>0</v>
      </c>
      <c r="AQ78" s="191" t="n">
        <f aca="false" t="array" ref="AQ78:AQ78">IF(AQ$4&lt;$D78,0,IF(AQ$4&gt;$F$21,0,IF(AQ$4=$F$21,$F78-SUM($Z78:AP78),MIN($F78*INDEX($AA$24:$DB$24,AQ$4-$D78+1),$F78-SUM($Z78:AP78)))))</f>
        <v>0</v>
      </c>
      <c r="AR78" s="191" t="n">
        <f aca="false" t="array" ref="AR78:AR78">IF(AR$4&lt;$D78,0,IF(AR$4&gt;$F$21,0,IF(AR$4=$F$21,$F78-SUM($Z78:AQ78),MIN($F78*INDEX($AA$24:$DB$24,AR$4-$D78+1),$F78-SUM($Z78:AQ78)))))</f>
        <v>0</v>
      </c>
      <c r="AS78" s="191" t="n">
        <f aca="false" t="array" ref="AS78:AS78">IF(AS$4&lt;$D78,0,IF(AS$4&gt;$F$21,0,IF(AS$4=$F$21,$F78-SUM($Z78:AR78),MIN($F78*INDEX($AA$24:$DB$24,AS$4-$D78+1),$F78-SUM($Z78:AR78)))))</f>
        <v>0</v>
      </c>
      <c r="AT78" s="191" t="n">
        <f aca="false" t="array" ref="AT78:AT78">IF(AT$4&lt;$D78,0,IF(AT$4&gt;$F$21,0,IF(AT$4=$F$21,$F78-SUM($Z78:AS78),MIN($F78*INDEX($AA$24:$DB$24,AT$4-$D78+1),$F78-SUM($Z78:AS78)))))</f>
        <v>0</v>
      </c>
      <c r="AU78" s="191" t="n">
        <f aca="false" t="array" ref="AU78:AU78">IF(AU$4&lt;$D78,0,IF(AU$4&gt;$F$21,0,IF(AU$4=$F$21,$F78-SUM($Z78:AT78),MIN($F78*INDEX($AA$24:$DB$24,AU$4-$D78+1),$F78-SUM($Z78:AT78)))))</f>
        <v>0</v>
      </c>
      <c r="AV78" s="191" t="n">
        <f aca="false" t="array" ref="AV78:AV78">IF(AV$4&lt;$D78,0,IF(AV$4&gt;$F$21,0,IF(AV$4=$F$21,$F78-SUM($Z78:AU78),MIN($F78*INDEX($AA$24:$DB$24,AV$4-$D78+1),$F78-SUM($Z78:AU78)))))</f>
        <v>0</v>
      </c>
      <c r="AW78" s="191" t="n">
        <f aca="false" t="array" ref="AW78:AW78">IF(AW$4&lt;$D78,0,IF(AW$4&gt;$F$21,0,IF(AW$4=$F$21,$F78-SUM($Z78:AV78),MIN($F78*INDEX($AA$24:$DB$24,AW$4-$D78+1),$F78-SUM($Z78:AV78)))))</f>
        <v>0</v>
      </c>
      <c r="AX78" s="191" t="n">
        <f aca="false" t="array" ref="AX78:AX78">IF(AX$4&lt;$D78,0,IF(AX$4&gt;$F$21,0,IF(AX$4=$F$21,$F78-SUM($Z78:AW78),MIN($F78*INDEX($AA$24:$DB$24,AX$4-$D78+1),$F78-SUM($Z78:AW78)))))</f>
        <v>0</v>
      </c>
      <c r="AY78" s="191" t="n">
        <f aca="false" t="array" ref="AY78:AY78">IF(AY$4&lt;$D78,0,IF(AY$4&gt;$F$21,0,IF(AY$4=$F$21,$F78-SUM($Z78:AX78),MIN($F78*INDEX($AA$24:$DB$24,AY$4-$D78+1),$F78-SUM($Z78:AX78)))))</f>
        <v>0</v>
      </c>
      <c r="AZ78" s="191" t="n">
        <f aca="false" t="array" ref="AZ78:AZ78">IF(AZ$4&lt;$D78,0,IF(AZ$4&gt;$F$21,0,IF(AZ$4=$F$21,$F78-SUM($Z78:AY78),MIN($F78*INDEX($AA$24:$DB$24,AZ$4-$D78+1),$F78-SUM($Z78:AY78)))))</f>
        <v>0</v>
      </c>
      <c r="BA78" s="191" t="n">
        <f aca="false" t="array" ref="BA78:BA78">IF(BA$4&lt;$D78,0,IF(BA$4&gt;$F$21,0,IF(BA$4=$F$21,$F78-SUM($Z78:AZ78),MIN($F78*INDEX($AA$24:$DB$24,BA$4-$D78+1),$F78-SUM($Z78:AZ78)))))</f>
        <v>0</v>
      </c>
      <c r="BB78" s="191" t="n">
        <f aca="false" t="array" ref="BB78:BB78">IF(BB$4&lt;$D78,0,IF(BB$4&gt;$F$21,0,IF(BB$4=$F$21,$F78-SUM($Z78:BA78),MIN($F78*INDEX($AA$24:$DB$24,BB$4-$D78+1),$F78-SUM($Z78:BA78)))))</f>
        <v>0</v>
      </c>
      <c r="BC78" s="191" t="n">
        <f aca="false" t="array" ref="BC78:BC78">IF(BC$4&lt;$D78,0,IF(BC$4&gt;$F$21,0,IF(BC$4=$F$21,$F78-SUM($Z78:BB78),MIN($F78*INDEX($AA$24:$DB$24,BC$4-$D78+1),$F78-SUM($Z78:BB78)))))</f>
        <v>0</v>
      </c>
      <c r="BD78" s="191" t="n">
        <f aca="false" t="array" ref="BD78:BD78">IF(BD$4&lt;$D78,0,IF(BD$4&gt;$F$21,0,IF(BD$4=$F$21,$F78-SUM($Z78:BC78),MIN($F78*INDEX($AA$24:$DB$24,BD$4-$D78+1),$F78-SUM($Z78:BC78)))))</f>
        <v>0</v>
      </c>
      <c r="BE78" s="191" t="n">
        <f aca="false" t="array" ref="BE78:BE78">IF(BE$4&lt;$D78,0,IF(BE$4&gt;$F$21,0,IF(BE$4=$F$21,$F78-SUM($Z78:BD78),MIN($F78*INDEX($AA$24:$DB$24,BE$4-$D78+1),$F78-SUM($Z78:BD78)))))</f>
        <v>0</v>
      </c>
      <c r="BF78" s="191" t="n">
        <f aca="false" t="array" ref="BF78:BF78">IF(BF$4&lt;$D78,0,IF(BF$4&gt;$F$21,0,IF(BF$4=$F$21,$F78-SUM($Z78:BE78),MIN($F78*INDEX($AA$24:$DB$24,BF$4-$D78+1),$F78-SUM($Z78:BE78)))))</f>
        <v>0</v>
      </c>
      <c r="BG78" s="191" t="n">
        <f aca="false" t="array" ref="BG78:BG78">IF(BG$4&lt;$D78,0,IF(BG$4&gt;$F$21,0,IF(BG$4=$F$21,$F78-SUM($Z78:BF78),MIN($F78*INDEX($AA$24:$DB$24,BG$4-$D78+1),$F78-SUM($Z78:BF78)))))</f>
        <v>0</v>
      </c>
      <c r="BH78" s="191" t="n">
        <f aca="false" t="array" ref="BH78:BH78">IF(BH$4&lt;$D78,0,IF(BH$4&gt;$F$21,0,IF(BH$4=$F$21,$F78-SUM($Z78:BG78),MIN($F78*INDEX($AA$24:$DB$24,BH$4-$D78+1),$F78-SUM($Z78:BG78)))))</f>
        <v>0</v>
      </c>
      <c r="BI78" s="191" t="n">
        <f aca="false" t="array" ref="BI78:BI78">IF(BI$4&lt;$D78,0,IF(BI$4&gt;$F$21,0,IF(BI$4=$F$21,$F78-SUM($Z78:BH78),MIN($F78*INDEX($AA$24:$DB$24,BI$4-$D78+1),$F78-SUM($Z78:BH78)))))</f>
        <v>0</v>
      </c>
      <c r="BJ78" s="191" t="n">
        <f aca="false" t="array" ref="BJ78:BJ78">IF(BJ$4&lt;$D78,0,IF(BJ$4&gt;$F$21,0,IF(BJ$4=$F$21,$F78-SUM($Z78:BI78),MIN($F78*INDEX($AA$24:$DB$24,BJ$4-$D78+1),$F78-SUM($Z78:BI78)))))</f>
        <v>0</v>
      </c>
      <c r="BK78" s="191" t="n">
        <f aca="false" t="array" ref="BK78:BK78">IF(BK$4&lt;$D78,0,IF(BK$4&gt;$F$21,0,IF(BK$4=$F$21,$F78-SUM($Z78:BJ78),MIN($F78*INDEX($AA$24:$DB$24,BK$4-$D78+1),$F78-SUM($Z78:BJ78)))))</f>
        <v>0</v>
      </c>
      <c r="BL78" s="191" t="n">
        <f aca="false" t="array" ref="BL78:BL78">IF(BL$4&lt;$D78,0,IF(BL$4&gt;$F$21,0,IF(BL$4=$F$21,$F78-SUM($Z78:BK78),MIN($F78*INDEX($AA$24:$DB$24,BL$4-$D78+1),$F78-SUM($Z78:BK78)))))</f>
        <v>0</v>
      </c>
      <c r="BM78" s="191" t="n">
        <f aca="false" t="array" ref="BM78:BM78">IF(BM$4&lt;$D78,0,IF(BM$4&gt;$F$21,0,IF(BM$4=$F$21,$F78-SUM($Z78:BL78),MIN($F78*INDEX($AA$24:$DB$24,BM$4-$D78+1),$F78-SUM($Z78:BL78)))))</f>
        <v>0</v>
      </c>
      <c r="BN78" s="191" t="n">
        <f aca="false" t="array" ref="BN78:BN78">IF(BN$4&lt;$D78,0,IF(BN$4&gt;$F$21,0,IF(BN$4=$F$21,$F78-SUM($Z78:BM78),MIN($F78*INDEX($AA$24:$DB$24,BN$4-$D78+1),$F78-SUM($Z78:BM78)))))</f>
        <v>0</v>
      </c>
      <c r="BO78" s="191" t="n">
        <f aca="false" t="array" ref="BO78:BO78">IF(BO$4&lt;$D78,0,IF(BO$4&gt;$F$21,0,IF(BO$4=$F$21,$F78-SUM($Z78:BN78),MIN($F78*INDEX($AA$24:$DB$24,BO$4-$D78+1),$F78-SUM($Z78:BN78)))))</f>
        <v>0</v>
      </c>
      <c r="BP78" s="191" t="n">
        <f aca="false" t="array" ref="BP78:BP78">IF(BP$4&lt;$D78,0,IF(BP$4&gt;$F$21,0,IF(BP$4=$F$21,$F78-SUM($Z78:BO78),MIN($F78*INDEX($AA$24:$DB$24,BP$4-$D78+1),$F78-SUM($Z78:BO78)))))</f>
        <v>0</v>
      </c>
      <c r="BQ78" s="191" t="n">
        <f aca="false" t="array" ref="BQ78:BQ78">IF(BQ$4&lt;$D78,0,IF(BQ$4&gt;$F$21,0,IF(BQ$4=$F$21,$F78-SUM($Z78:BP78),MIN($F78*INDEX($AA$24:$DB$24,BQ$4-$D78+1),$F78-SUM($Z78:BP78)))))</f>
        <v>0</v>
      </c>
      <c r="BR78" s="191" t="n">
        <f aca="false" t="array" ref="BR78:BR78">IF(BR$4&lt;$D78,0,IF(BR$4&gt;$F$21,0,IF(BR$4=$F$21,$F78-SUM($Z78:BQ78),MIN($F78*INDEX($AA$24:$DB$24,BR$4-$D78+1),$F78-SUM($Z78:BQ78)))))</f>
        <v>0</v>
      </c>
      <c r="BS78" s="191" t="n">
        <f aca="false" t="array" ref="BS78:BS78">IF(BS$4&lt;$D78,0,IF(BS$4&gt;$F$21,0,IF(BS$4=$F$21,$F78-SUM($Z78:BR78),MIN($F78*INDEX($AA$24:$DB$24,BS$4-$D78+1),$F78-SUM($Z78:BR78)))))</f>
        <v>0</v>
      </c>
      <c r="BT78" s="191" t="n">
        <f aca="false" t="array" ref="BT78:BT78">IF(BT$4&lt;$D78,0,IF(BT$4&gt;$F$21,0,IF(BT$4=$F$21,$F78-SUM($Z78:BS78),MIN($F78*INDEX($AA$24:$DB$24,BT$4-$D78+1),$F78-SUM($Z78:BS78)))))</f>
        <v>0</v>
      </c>
      <c r="BU78" s="191" t="n">
        <f aca="false" t="array" ref="BU78:BU78">IF(BU$4&lt;$D78,0,IF(BU$4&gt;$F$21,0,IF(BU$4=$F$21,$F78-SUM($Z78:BT78),MIN($F78*INDEX($AA$24:$DB$24,BU$4-$D78+1),$F78-SUM($Z78:BT78)))))</f>
        <v>0</v>
      </c>
      <c r="BV78" s="191" t="n">
        <f aca="false" t="array" ref="BV78:BV78">IF(BV$4&lt;$D78,0,IF(BV$4&gt;$F$21,0,IF(BV$4=$F$21,$F78-SUM($Z78:BU78),MIN($F78*INDEX($AA$24:$DB$24,BV$4-$D78+1),$F78-SUM($Z78:BU78)))))</f>
        <v>0</v>
      </c>
      <c r="BW78" s="191" t="n">
        <f aca="false" t="array" ref="BW78:BW78">IF(BW$4&lt;$D78,0,IF(BW$4&gt;$F$21,0,IF(BW$4=$F$21,$F78-SUM($Z78:BV78),MIN($F78*INDEX($AA$24:$DB$24,BW$4-$D78+1),$F78-SUM($Z78:BV78)))))</f>
        <v>0</v>
      </c>
      <c r="BX78" s="191" t="n">
        <f aca="false" t="array" ref="BX78:BX78">IF(BX$4&lt;$D78,0,IF(BX$4&gt;$F$21,0,IF(BX$4=$F$21,$F78-SUM($Z78:BW78),MIN($F78*INDEX($AA$24:$DB$24,BX$4-$D78+1),$F78-SUM($Z78:BW78)))))</f>
        <v>0</v>
      </c>
      <c r="BY78" s="191" t="n">
        <f aca="false" t="array" ref="BY78:BY78">IF(BY$4&lt;$D78,0,IF(BY$4&gt;$F$21,0,IF(BY$4=$F$21,$F78-SUM($Z78:BX78),MIN($F78*INDEX($AA$24:$DB$24,BY$4-$D78+1),$F78-SUM($Z78:BX78)))))</f>
        <v>0</v>
      </c>
      <c r="BZ78" s="191" t="n">
        <f aca="false" t="array" ref="BZ78:BZ78">IF(BZ$4&lt;$D78,0,IF(BZ$4&gt;$F$21,0,IF(BZ$4=$F$21,$F78-SUM($Z78:BY78),MIN($F78*INDEX($AA$24:$DB$24,BZ$4-$D78+1),$F78-SUM($Z78:BY78)))))</f>
        <v>0</v>
      </c>
      <c r="CA78" s="191" t="n">
        <f aca="false" t="array" ref="CA78:CA78">IF(CA$4&lt;$D78,0,IF(CA$4&gt;$F$21,0,IF(CA$4=$F$21,$F78-SUM($Z78:BZ78),MIN($F78*INDEX($AA$24:$DB$24,CA$4-$D78+1),$F78-SUM($Z78:BZ78)))))</f>
        <v>0.955</v>
      </c>
      <c r="CB78" s="191" t="n">
        <f aca="false" t="array" ref="CB78:CB78">IF(CB$4&lt;$D78,0,IF(CB$4&gt;$F$21,0,IF(CB$4=$F$21,$F78-SUM($Z78:CA78),MIN($F78*INDEX($AA$24:$DB$24,CB$4-$D78+1),$F78-SUM($Z78:CA78)))))</f>
        <v>1.8145</v>
      </c>
      <c r="CC78" s="191" t="n">
        <f aca="false" t="array" ref="CC78:CC78">IF(CC$4&lt;$D78,0,IF(CC$4&gt;$F$21,0,IF(CC$4=$F$21,$F78-SUM($Z78:CB78),MIN($F78*INDEX($AA$24:$DB$24,CC$4-$D78+1),$F78-SUM($Z78:CB78)))))</f>
        <v>16.3305</v>
      </c>
      <c r="CD78" s="191" t="n">
        <f aca="false" t="array" ref="CD78:CD78">IF(CD$4&lt;$D78,0,IF(CD$4&gt;$F$21,0,IF(CD$4=$F$21,$F78-SUM($Z78:CC78),MIN($F78*INDEX($AA$24:$DB$24,CD$4-$D78+1),$F78-SUM($Z78:CC78)))))</f>
        <v>0</v>
      </c>
      <c r="CE78" s="191" t="n">
        <f aca="false" t="array" ref="CE78:CE78">IF(CE$4&lt;$D78,0,IF(CE$4&gt;$F$21,0,IF(CE$4=$F$21,$F78-SUM($Z78:CD78),MIN($F78*INDEX($AA$24:$DB$24,CE$4-$D78+1),$F78-SUM($Z78:CD78)))))</f>
        <v>0</v>
      </c>
      <c r="CF78" s="191" t="n">
        <f aca="false" t="array" ref="CF78:CF78">IF(CF$4&lt;$D78,0,IF(CF$4&gt;$F$21,0,IF(CF$4=$F$21,$F78-SUM($Z78:CE78),MIN($F78*INDEX($AA$24:$DB$24,CF$4-$D78+1),$F78-SUM($Z78:CE78)))))</f>
        <v>0</v>
      </c>
      <c r="CG78" s="191" t="n">
        <f aca="false" t="array" ref="CG78:CG78">IF(CG$4&lt;$D78,0,IF(CG$4&gt;$F$21,0,IF(CG$4=$F$21,$F78-SUM($Z78:CF78),MIN($F78*INDEX($AA$24:$DB$24,CG$4-$D78+1),$F78-SUM($Z78:CF78)))))</f>
        <v>0</v>
      </c>
      <c r="CH78" s="191" t="n">
        <f aca="false" t="array" ref="CH78:CH78">IF(CH$4&lt;$D78,0,IF(CH$4&gt;$F$21,0,IF(CH$4=$F$21,$F78-SUM($Z78:CG78),MIN($F78*INDEX($AA$24:$DB$24,CH$4-$D78+1),$F78-SUM($Z78:CG78)))))</f>
        <v>0</v>
      </c>
      <c r="CI78" s="191" t="n">
        <f aca="false" t="array" ref="CI78:CI78">IF(CI$4&lt;$D78,0,IF(CI$4&gt;$F$21,0,IF(CI$4=$F$21,$F78-SUM($Z78:CH78),MIN($F78*INDEX($AA$24:$DB$24,CI$4-$D78+1),$F78-SUM($Z78:CH78)))))</f>
        <v>0</v>
      </c>
      <c r="CJ78" s="191" t="n">
        <f aca="false" t="array" ref="CJ78:CJ78">IF(CJ$4&lt;$D78,0,IF(CJ$4&gt;$F$21,0,IF(CJ$4=$F$21,$F78-SUM($Z78:CI78),MIN($F78*INDEX($AA$24:$DB$24,CJ$4-$D78+1),$F78-SUM($Z78:CI78)))))</f>
        <v>0</v>
      </c>
      <c r="CK78" s="191" t="n">
        <f aca="false" t="array" ref="CK78:CK78">IF(CK$4&lt;$D78,0,IF(CK$4&gt;$F$21,0,IF(CK$4=$F$21,$F78-SUM($Z78:CJ78),MIN($F78*INDEX($AA$24:$DB$24,CK$4-$D78+1),$F78-SUM($Z78:CJ78)))))</f>
        <v>0</v>
      </c>
      <c r="CL78" s="191" t="n">
        <f aca="false" t="array" ref="CL78:CL78">IF(CL$4&lt;$D78,0,IF(CL$4&gt;$F$21,0,IF(CL$4=$F$21,$F78-SUM($Z78:CK78),MIN($F78*INDEX($AA$24:$DB$24,CL$4-$D78+1),$F78-SUM($Z78:CK78)))))</f>
        <v>0</v>
      </c>
      <c r="CM78" s="191" t="n">
        <f aca="false" t="array" ref="CM78:CM78">IF(CM$4&lt;$D78,0,IF(CM$4&gt;$F$21,0,IF(CM$4=$F$21,$F78-SUM($Z78:CL78),MIN($F78*INDEX($AA$24:$DB$24,CM$4-$D78+1),$F78-SUM($Z78:CL78)))))</f>
        <v>0</v>
      </c>
      <c r="CN78" s="191" t="n">
        <f aca="false" t="array" ref="CN78:CN78">IF(CN$4&lt;$D78,0,IF(CN$4&gt;$F$21,0,IF(CN$4=$F$21,$F78-SUM($Z78:CM78),MIN($F78*INDEX($AA$24:$DB$24,CN$4-$D78+1),$F78-SUM($Z78:CM78)))))</f>
        <v>0</v>
      </c>
      <c r="CO78" s="191" t="n">
        <f aca="false" t="array" ref="CO78:CO78">IF(CO$4&lt;$D78,0,IF(CO$4&gt;$F$21,0,IF(CO$4=$F$21,$F78-SUM($Z78:CN78),MIN($F78*INDEX($AA$24:$DB$24,CO$4-$D78+1),$F78-SUM($Z78:CN78)))))</f>
        <v>0</v>
      </c>
      <c r="CP78" s="191" t="n">
        <f aca="false" t="array" ref="CP78:CP78">IF(CP$4&lt;$D78,0,IF(CP$4&gt;$F$21,0,IF(CP$4=$F$21,$F78-SUM($Z78:CO78),MIN($F78*INDEX($AA$24:$DB$24,CP$4-$D78+1),$F78-SUM($Z78:CO78)))))</f>
        <v>0</v>
      </c>
      <c r="CQ78" s="191" t="n">
        <f aca="false" t="array" ref="CQ78:CQ78">IF(CQ$4&lt;$D78,0,IF(CQ$4&gt;$F$21,0,IF(CQ$4=$F$21,$F78-SUM($Z78:CP78),MIN($F78*INDEX($AA$24:$DB$24,CQ$4-$D78+1),$F78-SUM($Z78:CP78)))))</f>
        <v>0</v>
      </c>
      <c r="CR78" s="191" t="n">
        <f aca="false" t="array" ref="CR78:CR78">IF(CR$4&lt;$D78,0,IF(CR$4&gt;$F$21,0,IF(CR$4=$F$21,$F78-SUM($Z78:CQ78),MIN($F78*INDEX($AA$24:$DB$24,CR$4-$D78+1),$F78-SUM($Z78:CQ78)))))</f>
        <v>0</v>
      </c>
      <c r="CS78" s="191" t="n">
        <f aca="false" t="array" ref="CS78:CS78">IF(CS$4&lt;$D78,0,IF(CS$4&gt;$F$21,0,IF(CS$4=$F$21,$F78-SUM($Z78:CR78),MIN($F78*INDEX($AA$24:$DB$24,CS$4-$D78+1),$F78-SUM($Z78:CR78)))))</f>
        <v>0</v>
      </c>
      <c r="CT78" s="191" t="n">
        <f aca="false" t="array" ref="CT78:CT78">IF(CT$4&lt;$D78,0,IF(CT$4&gt;$F$21,0,IF(CT$4=$F$21,$F78-SUM($Z78:CS78),MIN($F78*INDEX($AA$24:$DB$24,CT$4-$D78+1),$F78-SUM($Z78:CS78)))))</f>
        <v>0</v>
      </c>
      <c r="CU78" s="191" t="n">
        <f aca="false" t="array" ref="CU78:CU78">IF(CU$4&lt;$D78,0,IF(CU$4&gt;$F$21,0,IF(CU$4=$F$21,$F78-SUM($Z78:CT78),MIN($F78*INDEX($AA$24:$DB$24,CU$4-$D78+1),$F78-SUM($Z78:CT78)))))</f>
        <v>0</v>
      </c>
      <c r="CV78" s="191" t="n">
        <f aca="false" t="array" ref="CV78:CV78">IF(CV$4&lt;$D78,0,IF(CV$4&gt;$F$21,0,IF(CV$4=$F$21,$F78-SUM($Z78:CU78),MIN($F78*INDEX($AA$24:$DB$24,CV$4-$D78+1),$F78-SUM($Z78:CU78)))))</f>
        <v>0</v>
      </c>
      <c r="CW78" s="191" t="n">
        <f aca="false" t="array" ref="CW78:CW78">IF(CW$4&lt;$D78,0,IF(CW$4&gt;$F$21,0,IF(CW$4=$F$21,$F78-SUM($Z78:CV78),MIN($F78*INDEX($AA$24:$DB$24,CW$4-$D78+1),$F78-SUM($Z78:CV78)))))</f>
        <v>0</v>
      </c>
      <c r="CX78" s="191" t="n">
        <f aca="false" t="array" ref="CX78:CX78">IF(CX$4&lt;$D78,0,IF(CX$4&gt;$F$21,0,IF(CX$4=$F$21,$F78-SUM($Z78:CW78),MIN($F78*INDEX($AA$24:$DB$24,CX$4-$D78+1),$F78-SUM($Z78:CW78)))))</f>
        <v>0</v>
      </c>
      <c r="CY78" s="191" t="n">
        <f aca="false" t="array" ref="CY78:CY78">IF(CY$4&lt;$D78,0,IF(CY$4&gt;$F$21,0,IF(CY$4=$F$21,$F78-SUM($Z78:CX78),MIN($F78*INDEX($AA$24:$DB$24,CY$4-$D78+1),$F78-SUM($Z78:CX78)))))</f>
        <v>0</v>
      </c>
      <c r="CZ78" s="191" t="n">
        <f aca="false" t="array" ref="CZ78:CZ78">IF(CZ$4&lt;$D78,0,IF(CZ$4&gt;$F$21,0,IF(CZ$4=$F$21,$F78-SUM($Z78:CY78),MIN($F78*INDEX($AA$24:$DB$24,CZ$4-$D78+1),$F78-SUM($Z78:CY78)))))</f>
        <v>0</v>
      </c>
      <c r="DA78" s="191" t="n">
        <f aca="false" t="array" ref="DA78:DA78">IF(DA$4&lt;$D78,0,IF(DA$4&gt;$F$21,0,IF(DA$4=$F$21,$F78-SUM($Z78:CZ78),MIN($F78*INDEX($AA$24:$DB$24,DA$4-$D78+1),$F78-SUM($Z78:CZ78)))))</f>
        <v>0</v>
      </c>
      <c r="DB78" s="191" t="n">
        <f aca="false" t="array" ref="DB78:DB78">IF(DB$4&lt;$D78,0,IF(DB$4&gt;$F$21,0,IF(DB$4=$F$21,$F78-SUM($Z78:DA78),MIN($F78*INDEX($AA$24:$DB$24,DB$4-$D78+1),$F78-SUM($Z78:DA78)))))</f>
        <v>0</v>
      </c>
    </row>
    <row r="79" customFormat="false" ht="14.25" hidden="false" customHeight="false" outlineLevel="3" collapsed="false">
      <c r="D79" s="3" t="n">
        <v>54</v>
      </c>
      <c r="E79" s="3" t="str">
        <v>Total Capex Year 54</v>
      </c>
      <c r="F79" s="187" t="n">
        <v>31.7</v>
      </c>
      <c r="G79" s="187" t="n">
        <f aca="false">SUM(AA79:DB79)-F79</f>
        <v>0</v>
      </c>
      <c r="AA79" s="191" t="n">
        <f aca="false" t="array" ref="AA79:AA79">IF(AA$4&lt;$D79,0,IF(AA$4&gt;$F$21,0,IF(AA$4=$F$21,$F79-SUM($Z79:Z79),MIN($F79*INDEX($AA$24:$DB$24,AA$4-$D79+1),$F79-SUM($Z79:Z79)))))</f>
        <v>0</v>
      </c>
      <c r="AB79" s="191" t="n">
        <f aca="false" t="array" ref="AB79:AB79">IF(AB$4&lt;$D79,0,IF(AB$4&gt;$F$21,0,IF(AB$4=$F$21,$F79-SUM($Z79:AA79),MIN($F79*INDEX($AA$24:$DB$24,AB$4-$D79+1),$F79-SUM($Z79:AA79)))))</f>
        <v>0</v>
      </c>
      <c r="AC79" s="191" t="n">
        <f aca="false" t="array" ref="AC79:AC79">IF(AC$4&lt;$D79,0,IF(AC$4&gt;$F$21,0,IF(AC$4=$F$21,$F79-SUM($Z79:AB79),MIN($F79*INDEX($AA$24:$DB$24,AC$4-$D79+1),$F79-SUM($Z79:AB79)))))</f>
        <v>0</v>
      </c>
      <c r="AD79" s="191" t="n">
        <f aca="false" t="array" ref="AD79:AD79">IF(AD$4&lt;$D79,0,IF(AD$4&gt;$F$21,0,IF(AD$4=$F$21,$F79-SUM($Z79:AC79),MIN($F79*INDEX($AA$24:$DB$24,AD$4-$D79+1),$F79-SUM($Z79:AC79)))))</f>
        <v>0</v>
      </c>
      <c r="AE79" s="191" t="n">
        <f aca="false" t="array" ref="AE79:AE79">IF(AE$4&lt;$D79,0,IF(AE$4&gt;$F$21,0,IF(AE$4=$F$21,$F79-SUM($Z79:AD79),MIN($F79*INDEX($AA$24:$DB$24,AE$4-$D79+1),$F79-SUM($Z79:AD79)))))</f>
        <v>0</v>
      </c>
      <c r="AF79" s="191" t="n">
        <f aca="false" t="array" ref="AF79:AF79">IF(AF$4&lt;$D79,0,IF(AF$4&gt;$F$21,0,IF(AF$4=$F$21,$F79-SUM($Z79:AE79),MIN($F79*INDEX($AA$24:$DB$24,AF$4-$D79+1),$F79-SUM($Z79:AE79)))))</f>
        <v>0</v>
      </c>
      <c r="AG79" s="191" t="n">
        <f aca="false" t="array" ref="AG79:AG79">IF(AG$4&lt;$D79,0,IF(AG$4&gt;$F$21,0,IF(AG$4=$F$21,$F79-SUM($Z79:AF79),MIN($F79*INDEX($AA$24:$DB$24,AG$4-$D79+1),$F79-SUM($Z79:AF79)))))</f>
        <v>0</v>
      </c>
      <c r="AH79" s="191" t="n">
        <f aca="false" t="array" ref="AH79:AH79">IF(AH$4&lt;$D79,0,IF(AH$4&gt;$F$21,0,IF(AH$4=$F$21,$F79-SUM($Z79:AG79),MIN($F79*INDEX($AA$24:$DB$24,AH$4-$D79+1),$F79-SUM($Z79:AG79)))))</f>
        <v>0</v>
      </c>
      <c r="AI79" s="191" t="n">
        <f aca="false" t="array" ref="AI79:AI79">IF(AI$4&lt;$D79,0,IF(AI$4&gt;$F$21,0,IF(AI$4=$F$21,$F79-SUM($Z79:AH79),MIN($F79*INDEX($AA$24:$DB$24,AI$4-$D79+1),$F79-SUM($Z79:AH79)))))</f>
        <v>0</v>
      </c>
      <c r="AJ79" s="191" t="n">
        <f aca="false" t="array" ref="AJ79:AJ79">IF(AJ$4&lt;$D79,0,IF(AJ$4&gt;$F$21,0,IF(AJ$4=$F$21,$F79-SUM($Z79:AI79),MIN($F79*INDEX($AA$24:$DB$24,AJ$4-$D79+1),$F79-SUM($Z79:AI79)))))</f>
        <v>0</v>
      </c>
      <c r="AK79" s="191" t="n">
        <f aca="false" t="array" ref="AK79:AK79">IF(AK$4&lt;$D79,0,IF(AK$4&gt;$F$21,0,IF(AK$4=$F$21,$F79-SUM($Z79:AJ79),MIN($F79*INDEX($AA$24:$DB$24,AK$4-$D79+1),$F79-SUM($Z79:AJ79)))))</f>
        <v>0</v>
      </c>
      <c r="AL79" s="191" t="n">
        <f aca="false" t="array" ref="AL79:AL79">IF(AL$4&lt;$D79,0,IF(AL$4&gt;$F$21,0,IF(AL$4=$F$21,$F79-SUM($Z79:AK79),MIN($F79*INDEX($AA$24:$DB$24,AL$4-$D79+1),$F79-SUM($Z79:AK79)))))</f>
        <v>0</v>
      </c>
      <c r="AM79" s="191" t="n">
        <f aca="false" t="array" ref="AM79:AM79">IF(AM$4&lt;$D79,0,IF(AM$4&gt;$F$21,0,IF(AM$4=$F$21,$F79-SUM($Z79:AL79),MIN($F79*INDEX($AA$24:$DB$24,AM$4-$D79+1),$F79-SUM($Z79:AL79)))))</f>
        <v>0</v>
      </c>
      <c r="AN79" s="191" t="n">
        <f aca="false" t="array" ref="AN79:AN79">IF(AN$4&lt;$D79,0,IF(AN$4&gt;$F$21,0,IF(AN$4=$F$21,$F79-SUM($Z79:AM79),MIN($F79*INDEX($AA$24:$DB$24,AN$4-$D79+1),$F79-SUM($Z79:AM79)))))</f>
        <v>0</v>
      </c>
      <c r="AO79" s="191" t="n">
        <f aca="false" t="array" ref="AO79:AO79">IF(AO$4&lt;$D79,0,IF(AO$4&gt;$F$21,0,IF(AO$4=$F$21,$F79-SUM($Z79:AN79),MIN($F79*INDEX($AA$24:$DB$24,AO$4-$D79+1),$F79-SUM($Z79:AN79)))))</f>
        <v>0</v>
      </c>
      <c r="AP79" s="191" t="n">
        <f aca="false" t="array" ref="AP79:AP79">IF(AP$4&lt;$D79,0,IF(AP$4&gt;$F$21,0,IF(AP$4=$F$21,$F79-SUM($Z79:AO79),MIN($F79*INDEX($AA$24:$DB$24,AP$4-$D79+1),$F79-SUM($Z79:AO79)))))</f>
        <v>0</v>
      </c>
      <c r="AQ79" s="191" t="n">
        <f aca="false" t="array" ref="AQ79:AQ79">IF(AQ$4&lt;$D79,0,IF(AQ$4&gt;$F$21,0,IF(AQ$4=$F$21,$F79-SUM($Z79:AP79),MIN($F79*INDEX($AA$24:$DB$24,AQ$4-$D79+1),$F79-SUM($Z79:AP79)))))</f>
        <v>0</v>
      </c>
      <c r="AR79" s="191" t="n">
        <f aca="false" t="array" ref="AR79:AR79">IF(AR$4&lt;$D79,0,IF(AR$4&gt;$F$21,0,IF(AR$4=$F$21,$F79-SUM($Z79:AQ79),MIN($F79*INDEX($AA$24:$DB$24,AR$4-$D79+1),$F79-SUM($Z79:AQ79)))))</f>
        <v>0</v>
      </c>
      <c r="AS79" s="191" t="n">
        <f aca="false" t="array" ref="AS79:AS79">IF(AS$4&lt;$D79,0,IF(AS$4&gt;$F$21,0,IF(AS$4=$F$21,$F79-SUM($Z79:AR79),MIN($F79*INDEX($AA$24:$DB$24,AS$4-$D79+1),$F79-SUM($Z79:AR79)))))</f>
        <v>0</v>
      </c>
      <c r="AT79" s="191" t="n">
        <f aca="false" t="array" ref="AT79:AT79">IF(AT$4&lt;$D79,0,IF(AT$4&gt;$F$21,0,IF(AT$4=$F$21,$F79-SUM($Z79:AS79),MIN($F79*INDEX($AA$24:$DB$24,AT$4-$D79+1),$F79-SUM($Z79:AS79)))))</f>
        <v>0</v>
      </c>
      <c r="AU79" s="191" t="n">
        <f aca="false" t="array" ref="AU79:AU79">IF(AU$4&lt;$D79,0,IF(AU$4&gt;$F$21,0,IF(AU$4=$F$21,$F79-SUM($Z79:AT79),MIN($F79*INDEX($AA$24:$DB$24,AU$4-$D79+1),$F79-SUM($Z79:AT79)))))</f>
        <v>0</v>
      </c>
      <c r="AV79" s="191" t="n">
        <f aca="false" t="array" ref="AV79:AV79">IF(AV$4&lt;$D79,0,IF(AV$4&gt;$F$21,0,IF(AV$4=$F$21,$F79-SUM($Z79:AU79),MIN($F79*INDEX($AA$24:$DB$24,AV$4-$D79+1),$F79-SUM($Z79:AU79)))))</f>
        <v>0</v>
      </c>
      <c r="AW79" s="191" t="n">
        <f aca="false" t="array" ref="AW79:AW79">IF(AW$4&lt;$D79,0,IF(AW$4&gt;$F$21,0,IF(AW$4=$F$21,$F79-SUM($Z79:AV79),MIN($F79*INDEX($AA$24:$DB$24,AW$4-$D79+1),$F79-SUM($Z79:AV79)))))</f>
        <v>0</v>
      </c>
      <c r="AX79" s="191" t="n">
        <f aca="false" t="array" ref="AX79:AX79">IF(AX$4&lt;$D79,0,IF(AX$4&gt;$F$21,0,IF(AX$4=$F$21,$F79-SUM($Z79:AW79),MIN($F79*INDEX($AA$24:$DB$24,AX$4-$D79+1),$F79-SUM($Z79:AW79)))))</f>
        <v>0</v>
      </c>
      <c r="AY79" s="191" t="n">
        <f aca="false" t="array" ref="AY79:AY79">IF(AY$4&lt;$D79,0,IF(AY$4&gt;$F$21,0,IF(AY$4=$F$21,$F79-SUM($Z79:AX79),MIN($F79*INDEX($AA$24:$DB$24,AY$4-$D79+1),$F79-SUM($Z79:AX79)))))</f>
        <v>0</v>
      </c>
      <c r="AZ79" s="191" t="n">
        <f aca="false" t="array" ref="AZ79:AZ79">IF(AZ$4&lt;$D79,0,IF(AZ$4&gt;$F$21,0,IF(AZ$4=$F$21,$F79-SUM($Z79:AY79),MIN($F79*INDEX($AA$24:$DB$24,AZ$4-$D79+1),$F79-SUM($Z79:AY79)))))</f>
        <v>0</v>
      </c>
      <c r="BA79" s="191" t="n">
        <f aca="false" t="array" ref="BA79:BA79">IF(BA$4&lt;$D79,0,IF(BA$4&gt;$F$21,0,IF(BA$4=$F$21,$F79-SUM($Z79:AZ79),MIN($F79*INDEX($AA$24:$DB$24,BA$4-$D79+1),$F79-SUM($Z79:AZ79)))))</f>
        <v>0</v>
      </c>
      <c r="BB79" s="191" t="n">
        <f aca="false" t="array" ref="BB79:BB79">IF(BB$4&lt;$D79,0,IF(BB$4&gt;$F$21,0,IF(BB$4=$F$21,$F79-SUM($Z79:BA79),MIN($F79*INDEX($AA$24:$DB$24,BB$4-$D79+1),$F79-SUM($Z79:BA79)))))</f>
        <v>0</v>
      </c>
      <c r="BC79" s="191" t="n">
        <f aca="false" t="array" ref="BC79:BC79">IF(BC$4&lt;$D79,0,IF(BC$4&gt;$F$21,0,IF(BC$4=$F$21,$F79-SUM($Z79:BB79),MIN($F79*INDEX($AA$24:$DB$24,BC$4-$D79+1),$F79-SUM($Z79:BB79)))))</f>
        <v>0</v>
      </c>
      <c r="BD79" s="191" t="n">
        <f aca="false" t="array" ref="BD79:BD79">IF(BD$4&lt;$D79,0,IF(BD$4&gt;$F$21,0,IF(BD$4=$F$21,$F79-SUM($Z79:BC79),MIN($F79*INDEX($AA$24:$DB$24,BD$4-$D79+1),$F79-SUM($Z79:BC79)))))</f>
        <v>0</v>
      </c>
      <c r="BE79" s="191" t="n">
        <f aca="false" t="array" ref="BE79:BE79">IF(BE$4&lt;$D79,0,IF(BE$4&gt;$F$21,0,IF(BE$4=$F$21,$F79-SUM($Z79:BD79),MIN($F79*INDEX($AA$24:$DB$24,BE$4-$D79+1),$F79-SUM($Z79:BD79)))))</f>
        <v>0</v>
      </c>
      <c r="BF79" s="191" t="n">
        <f aca="false" t="array" ref="BF79:BF79">IF(BF$4&lt;$D79,0,IF(BF$4&gt;$F$21,0,IF(BF$4=$F$21,$F79-SUM($Z79:BE79),MIN($F79*INDEX($AA$24:$DB$24,BF$4-$D79+1),$F79-SUM($Z79:BE79)))))</f>
        <v>0</v>
      </c>
      <c r="BG79" s="191" t="n">
        <f aca="false" t="array" ref="BG79:BG79">IF(BG$4&lt;$D79,0,IF(BG$4&gt;$F$21,0,IF(BG$4=$F$21,$F79-SUM($Z79:BF79),MIN($F79*INDEX($AA$24:$DB$24,BG$4-$D79+1),$F79-SUM($Z79:BF79)))))</f>
        <v>0</v>
      </c>
      <c r="BH79" s="191" t="n">
        <f aca="false" t="array" ref="BH79:BH79">IF(BH$4&lt;$D79,0,IF(BH$4&gt;$F$21,0,IF(BH$4=$F$21,$F79-SUM($Z79:BG79),MIN($F79*INDEX($AA$24:$DB$24,BH$4-$D79+1),$F79-SUM($Z79:BG79)))))</f>
        <v>0</v>
      </c>
      <c r="BI79" s="191" t="n">
        <f aca="false" t="array" ref="BI79:BI79">IF(BI$4&lt;$D79,0,IF(BI$4&gt;$F$21,0,IF(BI$4=$F$21,$F79-SUM($Z79:BH79),MIN($F79*INDEX($AA$24:$DB$24,BI$4-$D79+1),$F79-SUM($Z79:BH79)))))</f>
        <v>0</v>
      </c>
      <c r="BJ79" s="191" t="n">
        <f aca="false" t="array" ref="BJ79:BJ79">IF(BJ$4&lt;$D79,0,IF(BJ$4&gt;$F$21,0,IF(BJ$4=$F$21,$F79-SUM($Z79:BI79),MIN($F79*INDEX($AA$24:$DB$24,BJ$4-$D79+1),$F79-SUM($Z79:BI79)))))</f>
        <v>0</v>
      </c>
      <c r="BK79" s="191" t="n">
        <f aca="false" t="array" ref="BK79:BK79">IF(BK$4&lt;$D79,0,IF(BK$4&gt;$F$21,0,IF(BK$4=$F$21,$F79-SUM($Z79:BJ79),MIN($F79*INDEX($AA$24:$DB$24,BK$4-$D79+1),$F79-SUM($Z79:BJ79)))))</f>
        <v>0</v>
      </c>
      <c r="BL79" s="191" t="n">
        <f aca="false" t="array" ref="BL79:BL79">IF(BL$4&lt;$D79,0,IF(BL$4&gt;$F$21,0,IF(BL$4=$F$21,$F79-SUM($Z79:BK79),MIN($F79*INDEX($AA$24:$DB$24,BL$4-$D79+1),$F79-SUM($Z79:BK79)))))</f>
        <v>0</v>
      </c>
      <c r="BM79" s="191" t="n">
        <f aca="false" t="array" ref="BM79:BM79">IF(BM$4&lt;$D79,0,IF(BM$4&gt;$F$21,0,IF(BM$4=$F$21,$F79-SUM($Z79:BL79),MIN($F79*INDEX($AA$24:$DB$24,BM$4-$D79+1),$F79-SUM($Z79:BL79)))))</f>
        <v>0</v>
      </c>
      <c r="BN79" s="191" t="n">
        <f aca="false" t="array" ref="BN79:BN79">IF(BN$4&lt;$D79,0,IF(BN$4&gt;$F$21,0,IF(BN$4=$F$21,$F79-SUM($Z79:BM79),MIN($F79*INDEX($AA$24:$DB$24,BN$4-$D79+1),$F79-SUM($Z79:BM79)))))</f>
        <v>0</v>
      </c>
      <c r="BO79" s="191" t="n">
        <f aca="false" t="array" ref="BO79:BO79">IF(BO$4&lt;$D79,0,IF(BO$4&gt;$F$21,0,IF(BO$4=$F$21,$F79-SUM($Z79:BN79),MIN($F79*INDEX($AA$24:$DB$24,BO$4-$D79+1),$F79-SUM($Z79:BN79)))))</f>
        <v>0</v>
      </c>
      <c r="BP79" s="191" t="n">
        <f aca="false" t="array" ref="BP79:BP79">IF(BP$4&lt;$D79,0,IF(BP$4&gt;$F$21,0,IF(BP$4=$F$21,$F79-SUM($Z79:BO79),MIN($F79*INDEX($AA$24:$DB$24,BP$4-$D79+1),$F79-SUM($Z79:BO79)))))</f>
        <v>0</v>
      </c>
      <c r="BQ79" s="191" t="n">
        <f aca="false" t="array" ref="BQ79:BQ79">IF(BQ$4&lt;$D79,0,IF(BQ$4&gt;$F$21,0,IF(BQ$4=$F$21,$F79-SUM($Z79:BP79),MIN($F79*INDEX($AA$24:$DB$24,BQ$4-$D79+1),$F79-SUM($Z79:BP79)))))</f>
        <v>0</v>
      </c>
      <c r="BR79" s="191" t="n">
        <f aca="false" t="array" ref="BR79:BR79">IF(BR$4&lt;$D79,0,IF(BR$4&gt;$F$21,0,IF(BR$4=$F$21,$F79-SUM($Z79:BQ79),MIN($F79*INDEX($AA$24:$DB$24,BR$4-$D79+1),$F79-SUM($Z79:BQ79)))))</f>
        <v>0</v>
      </c>
      <c r="BS79" s="191" t="n">
        <f aca="false" t="array" ref="BS79:BS79">IF(BS$4&lt;$D79,0,IF(BS$4&gt;$F$21,0,IF(BS$4=$F$21,$F79-SUM($Z79:BR79),MIN($F79*INDEX($AA$24:$DB$24,BS$4-$D79+1),$F79-SUM($Z79:BR79)))))</f>
        <v>0</v>
      </c>
      <c r="BT79" s="191" t="n">
        <f aca="false" t="array" ref="BT79:BT79">IF(BT$4&lt;$D79,0,IF(BT$4&gt;$F$21,0,IF(BT$4=$F$21,$F79-SUM($Z79:BS79),MIN($F79*INDEX($AA$24:$DB$24,BT$4-$D79+1),$F79-SUM($Z79:BS79)))))</f>
        <v>0</v>
      </c>
      <c r="BU79" s="191" t="n">
        <f aca="false" t="array" ref="BU79:BU79">IF(BU$4&lt;$D79,0,IF(BU$4&gt;$F$21,0,IF(BU$4=$F$21,$F79-SUM($Z79:BT79),MIN($F79*INDEX($AA$24:$DB$24,BU$4-$D79+1),$F79-SUM($Z79:BT79)))))</f>
        <v>0</v>
      </c>
      <c r="BV79" s="191" t="n">
        <f aca="false" t="array" ref="BV79:BV79">IF(BV$4&lt;$D79,0,IF(BV$4&gt;$F$21,0,IF(BV$4=$F$21,$F79-SUM($Z79:BU79),MIN($F79*INDEX($AA$24:$DB$24,BV$4-$D79+1),$F79-SUM($Z79:BU79)))))</f>
        <v>0</v>
      </c>
      <c r="BW79" s="191" t="n">
        <f aca="false" t="array" ref="BW79:BW79">IF(BW$4&lt;$D79,0,IF(BW$4&gt;$F$21,0,IF(BW$4=$F$21,$F79-SUM($Z79:BV79),MIN($F79*INDEX($AA$24:$DB$24,BW$4-$D79+1),$F79-SUM($Z79:BV79)))))</f>
        <v>0</v>
      </c>
      <c r="BX79" s="191" t="n">
        <f aca="false" t="array" ref="BX79:BX79">IF(BX$4&lt;$D79,0,IF(BX$4&gt;$F$21,0,IF(BX$4=$F$21,$F79-SUM($Z79:BW79),MIN($F79*INDEX($AA$24:$DB$24,BX$4-$D79+1),$F79-SUM($Z79:BW79)))))</f>
        <v>0</v>
      </c>
      <c r="BY79" s="191" t="n">
        <f aca="false" t="array" ref="BY79:BY79">IF(BY$4&lt;$D79,0,IF(BY$4&gt;$F$21,0,IF(BY$4=$F$21,$F79-SUM($Z79:BX79),MIN($F79*INDEX($AA$24:$DB$24,BY$4-$D79+1),$F79-SUM($Z79:BX79)))))</f>
        <v>0</v>
      </c>
      <c r="BZ79" s="191" t="n">
        <f aca="false" t="array" ref="BZ79:BZ79">IF(BZ$4&lt;$D79,0,IF(BZ$4&gt;$F$21,0,IF(BZ$4=$F$21,$F79-SUM($Z79:BY79),MIN($F79*INDEX($AA$24:$DB$24,BZ$4-$D79+1),$F79-SUM($Z79:BY79)))))</f>
        <v>0</v>
      </c>
      <c r="CA79" s="191" t="n">
        <f aca="false" t="array" ref="CA79:CA79">IF(CA$4&lt;$D79,0,IF(CA$4&gt;$F$21,0,IF(CA$4=$F$21,$F79-SUM($Z79:BZ79),MIN($F79*INDEX($AA$24:$DB$24,CA$4-$D79+1),$F79-SUM($Z79:BZ79)))))</f>
        <v>0</v>
      </c>
      <c r="CB79" s="191" t="n">
        <f aca="false" t="array" ref="CB79:CB79">IF(CB$4&lt;$D79,0,IF(CB$4&gt;$F$21,0,IF(CB$4=$F$21,$F79-SUM($Z79:CA79),MIN($F79*INDEX($AA$24:$DB$24,CB$4-$D79+1),$F79-SUM($Z79:CA79)))))</f>
        <v>1.585</v>
      </c>
      <c r="CC79" s="191" t="n">
        <f aca="false" t="array" ref="CC79:CC79">IF(CC$4&lt;$D79,0,IF(CC$4&gt;$F$21,0,IF(CC$4=$F$21,$F79-SUM($Z79:CB79),MIN($F79*INDEX($AA$24:$DB$24,CC$4-$D79+1),$F79-SUM($Z79:CB79)))))</f>
        <v>30.115</v>
      </c>
      <c r="CD79" s="191" t="n">
        <f aca="false" t="array" ref="CD79:CD79">IF(CD$4&lt;$D79,0,IF(CD$4&gt;$F$21,0,IF(CD$4=$F$21,$F79-SUM($Z79:CC79),MIN($F79*INDEX($AA$24:$DB$24,CD$4-$D79+1),$F79-SUM($Z79:CC79)))))</f>
        <v>0</v>
      </c>
      <c r="CE79" s="191" t="n">
        <f aca="false" t="array" ref="CE79:CE79">IF(CE$4&lt;$D79,0,IF(CE$4&gt;$F$21,0,IF(CE$4=$F$21,$F79-SUM($Z79:CD79),MIN($F79*INDEX($AA$24:$DB$24,CE$4-$D79+1),$F79-SUM($Z79:CD79)))))</f>
        <v>0</v>
      </c>
      <c r="CF79" s="191" t="n">
        <f aca="false" t="array" ref="CF79:CF79">IF(CF$4&lt;$D79,0,IF(CF$4&gt;$F$21,0,IF(CF$4=$F$21,$F79-SUM($Z79:CE79),MIN($F79*INDEX($AA$24:$DB$24,CF$4-$D79+1),$F79-SUM($Z79:CE79)))))</f>
        <v>0</v>
      </c>
      <c r="CG79" s="191" t="n">
        <f aca="false" t="array" ref="CG79:CG79">IF(CG$4&lt;$D79,0,IF(CG$4&gt;$F$21,0,IF(CG$4=$F$21,$F79-SUM($Z79:CF79),MIN($F79*INDEX($AA$24:$DB$24,CG$4-$D79+1),$F79-SUM($Z79:CF79)))))</f>
        <v>0</v>
      </c>
      <c r="CH79" s="191" t="n">
        <f aca="false" t="array" ref="CH79:CH79">IF(CH$4&lt;$D79,0,IF(CH$4&gt;$F$21,0,IF(CH$4=$F$21,$F79-SUM($Z79:CG79),MIN($F79*INDEX($AA$24:$DB$24,CH$4-$D79+1),$F79-SUM($Z79:CG79)))))</f>
        <v>0</v>
      </c>
      <c r="CI79" s="191" t="n">
        <f aca="false" t="array" ref="CI79:CI79">IF(CI$4&lt;$D79,0,IF(CI$4&gt;$F$21,0,IF(CI$4=$F$21,$F79-SUM($Z79:CH79),MIN($F79*INDEX($AA$24:$DB$24,CI$4-$D79+1),$F79-SUM($Z79:CH79)))))</f>
        <v>0</v>
      </c>
      <c r="CJ79" s="191" t="n">
        <f aca="false" t="array" ref="CJ79:CJ79">IF(CJ$4&lt;$D79,0,IF(CJ$4&gt;$F$21,0,IF(CJ$4=$F$21,$F79-SUM($Z79:CI79),MIN($F79*INDEX($AA$24:$DB$24,CJ$4-$D79+1),$F79-SUM($Z79:CI79)))))</f>
        <v>0</v>
      </c>
      <c r="CK79" s="191" t="n">
        <f aca="false" t="array" ref="CK79:CK79">IF(CK$4&lt;$D79,0,IF(CK$4&gt;$F$21,0,IF(CK$4=$F$21,$F79-SUM($Z79:CJ79),MIN($F79*INDEX($AA$24:$DB$24,CK$4-$D79+1),$F79-SUM($Z79:CJ79)))))</f>
        <v>0</v>
      </c>
      <c r="CL79" s="191" t="n">
        <f aca="false" t="array" ref="CL79:CL79">IF(CL$4&lt;$D79,0,IF(CL$4&gt;$F$21,0,IF(CL$4=$F$21,$F79-SUM($Z79:CK79),MIN($F79*INDEX($AA$24:$DB$24,CL$4-$D79+1),$F79-SUM($Z79:CK79)))))</f>
        <v>0</v>
      </c>
      <c r="CM79" s="191" t="n">
        <f aca="false" t="array" ref="CM79:CM79">IF(CM$4&lt;$D79,0,IF(CM$4&gt;$F$21,0,IF(CM$4=$F$21,$F79-SUM($Z79:CL79),MIN($F79*INDEX($AA$24:$DB$24,CM$4-$D79+1),$F79-SUM($Z79:CL79)))))</f>
        <v>0</v>
      </c>
      <c r="CN79" s="191" t="n">
        <f aca="false" t="array" ref="CN79:CN79">IF(CN$4&lt;$D79,0,IF(CN$4&gt;$F$21,0,IF(CN$4=$F$21,$F79-SUM($Z79:CM79),MIN($F79*INDEX($AA$24:$DB$24,CN$4-$D79+1),$F79-SUM($Z79:CM79)))))</f>
        <v>0</v>
      </c>
      <c r="CO79" s="191" t="n">
        <f aca="false" t="array" ref="CO79:CO79">IF(CO$4&lt;$D79,0,IF(CO$4&gt;$F$21,0,IF(CO$4=$F$21,$F79-SUM($Z79:CN79),MIN($F79*INDEX($AA$24:$DB$24,CO$4-$D79+1),$F79-SUM($Z79:CN79)))))</f>
        <v>0</v>
      </c>
      <c r="CP79" s="191" t="n">
        <f aca="false" t="array" ref="CP79:CP79">IF(CP$4&lt;$D79,0,IF(CP$4&gt;$F$21,0,IF(CP$4=$F$21,$F79-SUM($Z79:CO79),MIN($F79*INDEX($AA$24:$DB$24,CP$4-$D79+1),$F79-SUM($Z79:CO79)))))</f>
        <v>0</v>
      </c>
      <c r="CQ79" s="191" t="n">
        <f aca="false" t="array" ref="CQ79:CQ79">IF(CQ$4&lt;$D79,0,IF(CQ$4&gt;$F$21,0,IF(CQ$4=$F$21,$F79-SUM($Z79:CP79),MIN($F79*INDEX($AA$24:$DB$24,CQ$4-$D79+1),$F79-SUM($Z79:CP79)))))</f>
        <v>0</v>
      </c>
      <c r="CR79" s="191" t="n">
        <f aca="false" t="array" ref="CR79:CR79">IF(CR$4&lt;$D79,0,IF(CR$4&gt;$F$21,0,IF(CR$4=$F$21,$F79-SUM($Z79:CQ79),MIN($F79*INDEX($AA$24:$DB$24,CR$4-$D79+1),$F79-SUM($Z79:CQ79)))))</f>
        <v>0</v>
      </c>
      <c r="CS79" s="191" t="n">
        <f aca="false" t="array" ref="CS79:CS79">IF(CS$4&lt;$D79,0,IF(CS$4&gt;$F$21,0,IF(CS$4=$F$21,$F79-SUM($Z79:CR79),MIN($F79*INDEX($AA$24:$DB$24,CS$4-$D79+1),$F79-SUM($Z79:CR79)))))</f>
        <v>0</v>
      </c>
      <c r="CT79" s="191" t="n">
        <f aca="false" t="array" ref="CT79:CT79">IF(CT$4&lt;$D79,0,IF(CT$4&gt;$F$21,0,IF(CT$4=$F$21,$F79-SUM($Z79:CS79),MIN($F79*INDEX($AA$24:$DB$24,CT$4-$D79+1),$F79-SUM($Z79:CS79)))))</f>
        <v>0</v>
      </c>
      <c r="CU79" s="191" t="n">
        <f aca="false" t="array" ref="CU79:CU79">IF(CU$4&lt;$D79,0,IF(CU$4&gt;$F$21,0,IF(CU$4=$F$21,$F79-SUM($Z79:CT79),MIN($F79*INDEX($AA$24:$DB$24,CU$4-$D79+1),$F79-SUM($Z79:CT79)))))</f>
        <v>0</v>
      </c>
      <c r="CV79" s="191" t="n">
        <f aca="false" t="array" ref="CV79:CV79">IF(CV$4&lt;$D79,0,IF(CV$4&gt;$F$21,0,IF(CV$4=$F$21,$F79-SUM($Z79:CU79),MIN($F79*INDEX($AA$24:$DB$24,CV$4-$D79+1),$F79-SUM($Z79:CU79)))))</f>
        <v>0</v>
      </c>
      <c r="CW79" s="191" t="n">
        <f aca="false" t="array" ref="CW79:CW79">IF(CW$4&lt;$D79,0,IF(CW$4&gt;$F$21,0,IF(CW$4=$F$21,$F79-SUM($Z79:CV79),MIN($F79*INDEX($AA$24:$DB$24,CW$4-$D79+1),$F79-SUM($Z79:CV79)))))</f>
        <v>0</v>
      </c>
      <c r="CX79" s="191" t="n">
        <f aca="false" t="array" ref="CX79:CX79">IF(CX$4&lt;$D79,0,IF(CX$4&gt;$F$21,0,IF(CX$4=$F$21,$F79-SUM($Z79:CW79),MIN($F79*INDEX($AA$24:$DB$24,CX$4-$D79+1),$F79-SUM($Z79:CW79)))))</f>
        <v>0</v>
      </c>
      <c r="CY79" s="191" t="n">
        <f aca="false" t="array" ref="CY79:CY79">IF(CY$4&lt;$D79,0,IF(CY$4&gt;$F$21,0,IF(CY$4=$F$21,$F79-SUM($Z79:CX79),MIN($F79*INDEX($AA$24:$DB$24,CY$4-$D79+1),$F79-SUM($Z79:CX79)))))</f>
        <v>0</v>
      </c>
      <c r="CZ79" s="191" t="n">
        <f aca="false" t="array" ref="CZ79:CZ79">IF(CZ$4&lt;$D79,0,IF(CZ$4&gt;$F$21,0,IF(CZ$4=$F$21,$F79-SUM($Z79:CY79),MIN($F79*INDEX($AA$24:$DB$24,CZ$4-$D79+1),$F79-SUM($Z79:CY79)))))</f>
        <v>0</v>
      </c>
      <c r="DA79" s="191" t="n">
        <f aca="false" t="array" ref="DA79:DA79">IF(DA$4&lt;$D79,0,IF(DA$4&gt;$F$21,0,IF(DA$4=$F$21,$F79-SUM($Z79:CZ79),MIN($F79*INDEX($AA$24:$DB$24,DA$4-$D79+1),$F79-SUM($Z79:CZ79)))))</f>
        <v>0</v>
      </c>
      <c r="DB79" s="191" t="n">
        <f aca="false" t="array" ref="DB79:DB79">IF(DB$4&lt;$D79,0,IF(DB$4&gt;$F$21,0,IF(DB$4=$F$21,$F79-SUM($Z79:DA79),MIN($F79*INDEX($AA$24:$DB$24,DB$4-$D79+1),$F79-SUM($Z79:DA79)))))</f>
        <v>0</v>
      </c>
    </row>
    <row r="80" customFormat="false" ht="14.25" hidden="false" customHeight="false" outlineLevel="3" collapsed="false">
      <c r="D80" s="3" t="n">
        <v>55</v>
      </c>
      <c r="E80" s="3" t="str">
        <v>Total Capex Year 55</v>
      </c>
      <c r="F80" s="187" t="n">
        <v>73.3</v>
      </c>
      <c r="G80" s="187" t="n">
        <f aca="false">SUM(AA80:DB80)-F80</f>
        <v>0</v>
      </c>
      <c r="AA80" s="191" t="n">
        <f aca="false" t="array" ref="AA80:AA80">IF(AA$4&lt;$D80,0,IF(AA$4&gt;$F$21,0,IF(AA$4=$F$21,$F80-SUM($Z80:Z80),MIN($F80*INDEX($AA$24:$DB$24,AA$4-$D80+1),$F80-SUM($Z80:Z80)))))</f>
        <v>0</v>
      </c>
      <c r="AB80" s="191" t="n">
        <f aca="false" t="array" ref="AB80:AB80">IF(AB$4&lt;$D80,0,IF(AB$4&gt;$F$21,0,IF(AB$4=$F$21,$F80-SUM($Z80:AA80),MIN($F80*INDEX($AA$24:$DB$24,AB$4-$D80+1),$F80-SUM($Z80:AA80)))))</f>
        <v>0</v>
      </c>
      <c r="AC80" s="191" t="n">
        <f aca="false" t="array" ref="AC80:AC80">IF(AC$4&lt;$D80,0,IF(AC$4&gt;$F$21,0,IF(AC$4=$F$21,$F80-SUM($Z80:AB80),MIN($F80*INDEX($AA$24:$DB$24,AC$4-$D80+1),$F80-SUM($Z80:AB80)))))</f>
        <v>0</v>
      </c>
      <c r="AD80" s="191" t="n">
        <f aca="false" t="array" ref="AD80:AD80">IF(AD$4&lt;$D80,0,IF(AD$4&gt;$F$21,0,IF(AD$4=$F$21,$F80-SUM($Z80:AC80),MIN($F80*INDEX($AA$24:$DB$24,AD$4-$D80+1),$F80-SUM($Z80:AC80)))))</f>
        <v>0</v>
      </c>
      <c r="AE80" s="191" t="n">
        <f aca="false" t="array" ref="AE80:AE80">IF(AE$4&lt;$D80,0,IF(AE$4&gt;$F$21,0,IF(AE$4=$F$21,$F80-SUM($Z80:AD80),MIN($F80*INDEX($AA$24:$DB$24,AE$4-$D80+1),$F80-SUM($Z80:AD80)))))</f>
        <v>0</v>
      </c>
      <c r="AF80" s="191" t="n">
        <f aca="false" t="array" ref="AF80:AF80">IF(AF$4&lt;$D80,0,IF(AF$4&gt;$F$21,0,IF(AF$4=$F$21,$F80-SUM($Z80:AE80),MIN($F80*INDEX($AA$24:$DB$24,AF$4-$D80+1),$F80-SUM($Z80:AE80)))))</f>
        <v>0</v>
      </c>
      <c r="AG80" s="191" t="n">
        <f aca="false" t="array" ref="AG80:AG80">IF(AG$4&lt;$D80,0,IF(AG$4&gt;$F$21,0,IF(AG$4=$F$21,$F80-SUM($Z80:AF80),MIN($F80*INDEX($AA$24:$DB$24,AG$4-$D80+1),$F80-SUM($Z80:AF80)))))</f>
        <v>0</v>
      </c>
      <c r="AH80" s="191" t="n">
        <f aca="false" t="array" ref="AH80:AH80">IF(AH$4&lt;$D80,0,IF(AH$4&gt;$F$21,0,IF(AH$4=$F$21,$F80-SUM($Z80:AG80),MIN($F80*INDEX($AA$24:$DB$24,AH$4-$D80+1),$F80-SUM($Z80:AG80)))))</f>
        <v>0</v>
      </c>
      <c r="AI80" s="191" t="n">
        <f aca="false" t="array" ref="AI80:AI80">IF(AI$4&lt;$D80,0,IF(AI$4&gt;$F$21,0,IF(AI$4=$F$21,$F80-SUM($Z80:AH80),MIN($F80*INDEX($AA$24:$DB$24,AI$4-$D80+1),$F80-SUM($Z80:AH80)))))</f>
        <v>0</v>
      </c>
      <c r="AJ80" s="191" t="n">
        <f aca="false" t="array" ref="AJ80:AJ80">IF(AJ$4&lt;$D80,0,IF(AJ$4&gt;$F$21,0,IF(AJ$4=$F$21,$F80-SUM($Z80:AI80),MIN($F80*INDEX($AA$24:$DB$24,AJ$4-$D80+1),$F80-SUM($Z80:AI80)))))</f>
        <v>0</v>
      </c>
      <c r="AK80" s="191" t="n">
        <f aca="false" t="array" ref="AK80:AK80">IF(AK$4&lt;$D80,0,IF(AK$4&gt;$F$21,0,IF(AK$4=$F$21,$F80-SUM($Z80:AJ80),MIN($F80*INDEX($AA$24:$DB$24,AK$4-$D80+1),$F80-SUM($Z80:AJ80)))))</f>
        <v>0</v>
      </c>
      <c r="AL80" s="191" t="n">
        <f aca="false" t="array" ref="AL80:AL80">IF(AL$4&lt;$D80,0,IF(AL$4&gt;$F$21,0,IF(AL$4=$F$21,$F80-SUM($Z80:AK80),MIN($F80*INDEX($AA$24:$DB$24,AL$4-$D80+1),$F80-SUM($Z80:AK80)))))</f>
        <v>0</v>
      </c>
      <c r="AM80" s="191" t="n">
        <f aca="false" t="array" ref="AM80:AM80">IF(AM$4&lt;$D80,0,IF(AM$4&gt;$F$21,0,IF(AM$4=$F$21,$F80-SUM($Z80:AL80),MIN($F80*INDEX($AA$24:$DB$24,AM$4-$D80+1),$F80-SUM($Z80:AL80)))))</f>
        <v>0</v>
      </c>
      <c r="AN80" s="191" t="n">
        <f aca="false" t="array" ref="AN80:AN80">IF(AN$4&lt;$D80,0,IF(AN$4&gt;$F$21,0,IF(AN$4=$F$21,$F80-SUM($Z80:AM80),MIN($F80*INDEX($AA$24:$DB$24,AN$4-$D80+1),$F80-SUM($Z80:AM80)))))</f>
        <v>0</v>
      </c>
      <c r="AO80" s="191" t="n">
        <f aca="false" t="array" ref="AO80:AO80">IF(AO$4&lt;$D80,0,IF(AO$4&gt;$F$21,0,IF(AO$4=$F$21,$F80-SUM($Z80:AN80),MIN($F80*INDEX($AA$24:$DB$24,AO$4-$D80+1),$F80-SUM($Z80:AN80)))))</f>
        <v>0</v>
      </c>
      <c r="AP80" s="191" t="n">
        <f aca="false" t="array" ref="AP80:AP80">IF(AP$4&lt;$D80,0,IF(AP$4&gt;$F$21,0,IF(AP$4=$F$21,$F80-SUM($Z80:AO80),MIN($F80*INDEX($AA$24:$DB$24,AP$4-$D80+1),$F80-SUM($Z80:AO80)))))</f>
        <v>0</v>
      </c>
      <c r="AQ80" s="191" t="n">
        <f aca="false" t="array" ref="AQ80:AQ80">IF(AQ$4&lt;$D80,0,IF(AQ$4&gt;$F$21,0,IF(AQ$4=$F$21,$F80-SUM($Z80:AP80),MIN($F80*INDEX($AA$24:$DB$24,AQ$4-$D80+1),$F80-SUM($Z80:AP80)))))</f>
        <v>0</v>
      </c>
      <c r="AR80" s="191" t="n">
        <f aca="false" t="array" ref="AR80:AR80">IF(AR$4&lt;$D80,0,IF(AR$4&gt;$F$21,0,IF(AR$4=$F$21,$F80-SUM($Z80:AQ80),MIN($F80*INDEX($AA$24:$DB$24,AR$4-$D80+1),$F80-SUM($Z80:AQ80)))))</f>
        <v>0</v>
      </c>
      <c r="AS80" s="191" t="n">
        <f aca="false" t="array" ref="AS80:AS80">IF(AS$4&lt;$D80,0,IF(AS$4&gt;$F$21,0,IF(AS$4=$F$21,$F80-SUM($Z80:AR80),MIN($F80*INDEX($AA$24:$DB$24,AS$4-$D80+1),$F80-SUM($Z80:AR80)))))</f>
        <v>0</v>
      </c>
      <c r="AT80" s="191" t="n">
        <f aca="false" t="array" ref="AT80:AT80">IF(AT$4&lt;$D80,0,IF(AT$4&gt;$F$21,0,IF(AT$4=$F$21,$F80-SUM($Z80:AS80),MIN($F80*INDEX($AA$24:$DB$24,AT$4-$D80+1),$F80-SUM($Z80:AS80)))))</f>
        <v>0</v>
      </c>
      <c r="AU80" s="191" t="n">
        <f aca="false" t="array" ref="AU80:AU80">IF(AU$4&lt;$D80,0,IF(AU$4&gt;$F$21,0,IF(AU$4=$F$21,$F80-SUM($Z80:AT80),MIN($F80*INDEX($AA$24:$DB$24,AU$4-$D80+1),$F80-SUM($Z80:AT80)))))</f>
        <v>0</v>
      </c>
      <c r="AV80" s="191" t="n">
        <f aca="false" t="array" ref="AV80:AV80">IF(AV$4&lt;$D80,0,IF(AV$4&gt;$F$21,0,IF(AV$4=$F$21,$F80-SUM($Z80:AU80),MIN($F80*INDEX($AA$24:$DB$24,AV$4-$D80+1),$F80-SUM($Z80:AU80)))))</f>
        <v>0</v>
      </c>
      <c r="AW80" s="191" t="n">
        <f aca="false" t="array" ref="AW80:AW80">IF(AW$4&lt;$D80,0,IF(AW$4&gt;$F$21,0,IF(AW$4=$F$21,$F80-SUM($Z80:AV80),MIN($F80*INDEX($AA$24:$DB$24,AW$4-$D80+1),$F80-SUM($Z80:AV80)))))</f>
        <v>0</v>
      </c>
      <c r="AX80" s="191" t="n">
        <f aca="false" t="array" ref="AX80:AX80">IF(AX$4&lt;$D80,0,IF(AX$4&gt;$F$21,0,IF(AX$4=$F$21,$F80-SUM($Z80:AW80),MIN($F80*INDEX($AA$24:$DB$24,AX$4-$D80+1),$F80-SUM($Z80:AW80)))))</f>
        <v>0</v>
      </c>
      <c r="AY80" s="191" t="n">
        <f aca="false" t="array" ref="AY80:AY80">IF(AY$4&lt;$D80,0,IF(AY$4&gt;$F$21,0,IF(AY$4=$F$21,$F80-SUM($Z80:AX80),MIN($F80*INDEX($AA$24:$DB$24,AY$4-$D80+1),$F80-SUM($Z80:AX80)))))</f>
        <v>0</v>
      </c>
      <c r="AZ80" s="191" t="n">
        <f aca="false" t="array" ref="AZ80:AZ80">IF(AZ$4&lt;$D80,0,IF(AZ$4&gt;$F$21,0,IF(AZ$4=$F$21,$F80-SUM($Z80:AY80),MIN($F80*INDEX($AA$24:$DB$24,AZ$4-$D80+1),$F80-SUM($Z80:AY80)))))</f>
        <v>0</v>
      </c>
      <c r="BA80" s="191" t="n">
        <f aca="false" t="array" ref="BA80:BA80">IF(BA$4&lt;$D80,0,IF(BA$4&gt;$F$21,0,IF(BA$4=$F$21,$F80-SUM($Z80:AZ80),MIN($F80*INDEX($AA$24:$DB$24,BA$4-$D80+1),$F80-SUM($Z80:AZ80)))))</f>
        <v>0</v>
      </c>
      <c r="BB80" s="191" t="n">
        <f aca="false" t="array" ref="BB80:BB80">IF(BB$4&lt;$D80,0,IF(BB$4&gt;$F$21,0,IF(BB$4=$F$21,$F80-SUM($Z80:BA80),MIN($F80*INDEX($AA$24:$DB$24,BB$4-$D80+1),$F80-SUM($Z80:BA80)))))</f>
        <v>0</v>
      </c>
      <c r="BC80" s="191" t="n">
        <f aca="false" t="array" ref="BC80:BC80">IF(BC$4&lt;$D80,0,IF(BC$4&gt;$F$21,0,IF(BC$4=$F$21,$F80-SUM($Z80:BB80),MIN($F80*INDEX($AA$24:$DB$24,BC$4-$D80+1),$F80-SUM($Z80:BB80)))))</f>
        <v>0</v>
      </c>
      <c r="BD80" s="191" t="n">
        <f aca="false" t="array" ref="BD80:BD80">IF(BD$4&lt;$D80,0,IF(BD$4&gt;$F$21,0,IF(BD$4=$F$21,$F80-SUM($Z80:BC80),MIN($F80*INDEX($AA$24:$DB$24,BD$4-$D80+1),$F80-SUM($Z80:BC80)))))</f>
        <v>0</v>
      </c>
      <c r="BE80" s="191" t="n">
        <f aca="false" t="array" ref="BE80:BE80">IF(BE$4&lt;$D80,0,IF(BE$4&gt;$F$21,0,IF(BE$4=$F$21,$F80-SUM($Z80:BD80),MIN($F80*INDEX($AA$24:$DB$24,BE$4-$D80+1),$F80-SUM($Z80:BD80)))))</f>
        <v>0</v>
      </c>
      <c r="BF80" s="191" t="n">
        <f aca="false" t="array" ref="BF80:BF80">IF(BF$4&lt;$D80,0,IF(BF$4&gt;$F$21,0,IF(BF$4=$F$21,$F80-SUM($Z80:BE80),MIN($F80*INDEX($AA$24:$DB$24,BF$4-$D80+1),$F80-SUM($Z80:BE80)))))</f>
        <v>0</v>
      </c>
      <c r="BG80" s="191" t="n">
        <f aca="false" t="array" ref="BG80:BG80">IF(BG$4&lt;$D80,0,IF(BG$4&gt;$F$21,0,IF(BG$4=$F$21,$F80-SUM($Z80:BF80),MIN($F80*INDEX($AA$24:$DB$24,BG$4-$D80+1),$F80-SUM($Z80:BF80)))))</f>
        <v>0</v>
      </c>
      <c r="BH80" s="191" t="n">
        <f aca="false" t="array" ref="BH80:BH80">IF(BH$4&lt;$D80,0,IF(BH$4&gt;$F$21,0,IF(BH$4=$F$21,$F80-SUM($Z80:BG80),MIN($F80*INDEX($AA$24:$DB$24,BH$4-$D80+1),$F80-SUM($Z80:BG80)))))</f>
        <v>0</v>
      </c>
      <c r="BI80" s="191" t="n">
        <f aca="false" t="array" ref="BI80:BI80">IF(BI$4&lt;$D80,0,IF(BI$4&gt;$F$21,0,IF(BI$4=$F$21,$F80-SUM($Z80:BH80),MIN($F80*INDEX($AA$24:$DB$24,BI$4-$D80+1),$F80-SUM($Z80:BH80)))))</f>
        <v>0</v>
      </c>
      <c r="BJ80" s="191" t="n">
        <f aca="false" t="array" ref="BJ80:BJ80">IF(BJ$4&lt;$D80,0,IF(BJ$4&gt;$F$21,0,IF(BJ$4=$F$21,$F80-SUM($Z80:BI80),MIN($F80*INDEX($AA$24:$DB$24,BJ$4-$D80+1),$F80-SUM($Z80:BI80)))))</f>
        <v>0</v>
      </c>
      <c r="BK80" s="191" t="n">
        <f aca="false" t="array" ref="BK80:BK80">IF(BK$4&lt;$D80,0,IF(BK$4&gt;$F$21,0,IF(BK$4=$F$21,$F80-SUM($Z80:BJ80),MIN($F80*INDEX($AA$24:$DB$24,BK$4-$D80+1),$F80-SUM($Z80:BJ80)))))</f>
        <v>0</v>
      </c>
      <c r="BL80" s="191" t="n">
        <f aca="false" t="array" ref="BL80:BL80">IF(BL$4&lt;$D80,0,IF(BL$4&gt;$F$21,0,IF(BL$4=$F$21,$F80-SUM($Z80:BK80),MIN($F80*INDEX($AA$24:$DB$24,BL$4-$D80+1),$F80-SUM($Z80:BK80)))))</f>
        <v>0</v>
      </c>
      <c r="BM80" s="191" t="n">
        <f aca="false" t="array" ref="BM80:BM80">IF(BM$4&lt;$D80,0,IF(BM$4&gt;$F$21,0,IF(BM$4=$F$21,$F80-SUM($Z80:BL80),MIN($F80*INDEX($AA$24:$DB$24,BM$4-$D80+1),$F80-SUM($Z80:BL80)))))</f>
        <v>0</v>
      </c>
      <c r="BN80" s="191" t="n">
        <f aca="false" t="array" ref="BN80:BN80">IF(BN$4&lt;$D80,0,IF(BN$4&gt;$F$21,0,IF(BN$4=$F$21,$F80-SUM($Z80:BM80),MIN($F80*INDEX($AA$24:$DB$24,BN$4-$D80+1),$F80-SUM($Z80:BM80)))))</f>
        <v>0</v>
      </c>
      <c r="BO80" s="191" t="n">
        <f aca="false" t="array" ref="BO80:BO80">IF(BO$4&lt;$D80,0,IF(BO$4&gt;$F$21,0,IF(BO$4=$F$21,$F80-SUM($Z80:BN80),MIN($F80*INDEX($AA$24:$DB$24,BO$4-$D80+1),$F80-SUM($Z80:BN80)))))</f>
        <v>0</v>
      </c>
      <c r="BP80" s="191" t="n">
        <f aca="false" t="array" ref="BP80:BP80">IF(BP$4&lt;$D80,0,IF(BP$4&gt;$F$21,0,IF(BP$4=$F$21,$F80-SUM($Z80:BO80),MIN($F80*INDEX($AA$24:$DB$24,BP$4-$D80+1),$F80-SUM($Z80:BO80)))))</f>
        <v>0</v>
      </c>
      <c r="BQ80" s="191" t="n">
        <f aca="false" t="array" ref="BQ80:BQ80">IF(BQ$4&lt;$D80,0,IF(BQ$4&gt;$F$21,0,IF(BQ$4=$F$21,$F80-SUM($Z80:BP80),MIN($F80*INDEX($AA$24:$DB$24,BQ$4-$D80+1),$F80-SUM($Z80:BP80)))))</f>
        <v>0</v>
      </c>
      <c r="BR80" s="191" t="n">
        <f aca="false" t="array" ref="BR80:BR80">IF(BR$4&lt;$D80,0,IF(BR$4&gt;$F$21,0,IF(BR$4=$F$21,$F80-SUM($Z80:BQ80),MIN($F80*INDEX($AA$24:$DB$24,BR$4-$D80+1),$F80-SUM($Z80:BQ80)))))</f>
        <v>0</v>
      </c>
      <c r="BS80" s="191" t="n">
        <f aca="false" t="array" ref="BS80:BS80">IF(BS$4&lt;$D80,0,IF(BS$4&gt;$F$21,0,IF(BS$4=$F$21,$F80-SUM($Z80:BR80),MIN($F80*INDEX($AA$24:$DB$24,BS$4-$D80+1),$F80-SUM($Z80:BR80)))))</f>
        <v>0</v>
      </c>
      <c r="BT80" s="191" t="n">
        <f aca="false" t="array" ref="BT80:BT80">IF(BT$4&lt;$D80,0,IF(BT$4&gt;$F$21,0,IF(BT$4=$F$21,$F80-SUM($Z80:BS80),MIN($F80*INDEX($AA$24:$DB$24,BT$4-$D80+1),$F80-SUM($Z80:BS80)))))</f>
        <v>0</v>
      </c>
      <c r="BU80" s="191" t="n">
        <f aca="false" t="array" ref="BU80:BU80">IF(BU$4&lt;$D80,0,IF(BU$4&gt;$F$21,0,IF(BU$4=$F$21,$F80-SUM($Z80:BT80),MIN($F80*INDEX($AA$24:$DB$24,BU$4-$D80+1),$F80-SUM($Z80:BT80)))))</f>
        <v>0</v>
      </c>
      <c r="BV80" s="191" t="n">
        <f aca="false" t="array" ref="BV80:BV80">IF(BV$4&lt;$D80,0,IF(BV$4&gt;$F$21,0,IF(BV$4=$F$21,$F80-SUM($Z80:BU80),MIN($F80*INDEX($AA$24:$DB$24,BV$4-$D80+1),$F80-SUM($Z80:BU80)))))</f>
        <v>0</v>
      </c>
      <c r="BW80" s="191" t="n">
        <f aca="false" t="array" ref="BW80:BW80">IF(BW$4&lt;$D80,0,IF(BW$4&gt;$F$21,0,IF(BW$4=$F$21,$F80-SUM($Z80:BV80),MIN($F80*INDEX($AA$24:$DB$24,BW$4-$D80+1),$F80-SUM($Z80:BV80)))))</f>
        <v>0</v>
      </c>
      <c r="BX80" s="191" t="n">
        <f aca="false" t="array" ref="BX80:BX80">IF(BX$4&lt;$D80,0,IF(BX$4&gt;$F$21,0,IF(BX$4=$F$21,$F80-SUM($Z80:BW80),MIN($F80*INDEX($AA$24:$DB$24,BX$4-$D80+1),$F80-SUM($Z80:BW80)))))</f>
        <v>0</v>
      </c>
      <c r="BY80" s="191" t="n">
        <f aca="false" t="array" ref="BY80:BY80">IF(BY$4&lt;$D80,0,IF(BY$4&gt;$F$21,0,IF(BY$4=$F$21,$F80-SUM($Z80:BX80),MIN($F80*INDEX($AA$24:$DB$24,BY$4-$D80+1),$F80-SUM($Z80:BX80)))))</f>
        <v>0</v>
      </c>
      <c r="BZ80" s="191" t="n">
        <f aca="false" t="array" ref="BZ80:BZ80">IF(BZ$4&lt;$D80,0,IF(BZ$4&gt;$F$21,0,IF(BZ$4=$F$21,$F80-SUM($Z80:BY80),MIN($F80*INDEX($AA$24:$DB$24,BZ$4-$D80+1),$F80-SUM($Z80:BY80)))))</f>
        <v>0</v>
      </c>
      <c r="CA80" s="191" t="n">
        <f aca="false" t="array" ref="CA80:CA80">IF(CA$4&lt;$D80,0,IF(CA$4&gt;$F$21,0,IF(CA$4=$F$21,$F80-SUM($Z80:BZ80),MIN($F80*INDEX($AA$24:$DB$24,CA$4-$D80+1),$F80-SUM($Z80:BZ80)))))</f>
        <v>0</v>
      </c>
      <c r="CB80" s="191" t="n">
        <f aca="false" t="array" ref="CB80:CB80">IF(CB$4&lt;$D80,0,IF(CB$4&gt;$F$21,0,IF(CB$4=$F$21,$F80-SUM($Z80:CA80),MIN($F80*INDEX($AA$24:$DB$24,CB$4-$D80+1),$F80-SUM($Z80:CA80)))))</f>
        <v>0</v>
      </c>
      <c r="CC80" s="191" t="n">
        <f aca="false" t="array" ref="CC80:CC80">IF(CC$4&lt;$D80,0,IF(CC$4&gt;$F$21,0,IF(CC$4=$F$21,$F80-SUM($Z80:CB80),MIN($F80*INDEX($AA$24:$DB$24,CC$4-$D80+1),$F80-SUM($Z80:CB80)))))</f>
        <v>73.3</v>
      </c>
      <c r="CD80" s="191" t="n">
        <f aca="false" t="array" ref="CD80:CD80">IF(CD$4&lt;$D80,0,IF(CD$4&gt;$F$21,0,IF(CD$4=$F$21,$F80-SUM($Z80:CC80),MIN($F80*INDEX($AA$24:$DB$24,CD$4-$D80+1),$F80-SUM($Z80:CC80)))))</f>
        <v>0</v>
      </c>
      <c r="CE80" s="191" t="n">
        <f aca="false" t="array" ref="CE80:CE80">IF(CE$4&lt;$D80,0,IF(CE$4&gt;$F$21,0,IF(CE$4=$F$21,$F80-SUM($Z80:CD80),MIN($F80*INDEX($AA$24:$DB$24,CE$4-$D80+1),$F80-SUM($Z80:CD80)))))</f>
        <v>0</v>
      </c>
      <c r="CF80" s="191" t="n">
        <f aca="false" t="array" ref="CF80:CF80">IF(CF$4&lt;$D80,0,IF(CF$4&gt;$F$21,0,IF(CF$4=$F$21,$F80-SUM($Z80:CE80),MIN($F80*INDEX($AA$24:$DB$24,CF$4-$D80+1),$F80-SUM($Z80:CE80)))))</f>
        <v>0</v>
      </c>
      <c r="CG80" s="191" t="n">
        <f aca="false" t="array" ref="CG80:CG80">IF(CG$4&lt;$D80,0,IF(CG$4&gt;$F$21,0,IF(CG$4=$F$21,$F80-SUM($Z80:CF80),MIN($F80*INDEX($AA$24:$DB$24,CG$4-$D80+1),$F80-SUM($Z80:CF80)))))</f>
        <v>0</v>
      </c>
      <c r="CH80" s="191" t="n">
        <f aca="false" t="array" ref="CH80:CH80">IF(CH$4&lt;$D80,0,IF(CH$4&gt;$F$21,0,IF(CH$4=$F$21,$F80-SUM($Z80:CG80),MIN($F80*INDEX($AA$24:$DB$24,CH$4-$D80+1),$F80-SUM($Z80:CG80)))))</f>
        <v>0</v>
      </c>
      <c r="CI80" s="191" t="n">
        <f aca="false" t="array" ref="CI80:CI80">IF(CI$4&lt;$D80,0,IF(CI$4&gt;$F$21,0,IF(CI$4=$F$21,$F80-SUM($Z80:CH80),MIN($F80*INDEX($AA$24:$DB$24,CI$4-$D80+1),$F80-SUM($Z80:CH80)))))</f>
        <v>0</v>
      </c>
      <c r="CJ80" s="191" t="n">
        <f aca="false" t="array" ref="CJ80:CJ80">IF(CJ$4&lt;$D80,0,IF(CJ$4&gt;$F$21,0,IF(CJ$4=$F$21,$F80-SUM($Z80:CI80),MIN($F80*INDEX($AA$24:$DB$24,CJ$4-$D80+1),$F80-SUM($Z80:CI80)))))</f>
        <v>0</v>
      </c>
      <c r="CK80" s="191" t="n">
        <f aca="false" t="array" ref="CK80:CK80">IF(CK$4&lt;$D80,0,IF(CK$4&gt;$F$21,0,IF(CK$4=$F$21,$F80-SUM($Z80:CJ80),MIN($F80*INDEX($AA$24:$DB$24,CK$4-$D80+1),$F80-SUM($Z80:CJ80)))))</f>
        <v>0</v>
      </c>
      <c r="CL80" s="191" t="n">
        <f aca="false" t="array" ref="CL80:CL80">IF(CL$4&lt;$D80,0,IF(CL$4&gt;$F$21,0,IF(CL$4=$F$21,$F80-SUM($Z80:CK80),MIN($F80*INDEX($AA$24:$DB$24,CL$4-$D80+1),$F80-SUM($Z80:CK80)))))</f>
        <v>0</v>
      </c>
      <c r="CM80" s="191" t="n">
        <f aca="false" t="array" ref="CM80:CM80">IF(CM$4&lt;$D80,0,IF(CM$4&gt;$F$21,0,IF(CM$4=$F$21,$F80-SUM($Z80:CL80),MIN($F80*INDEX($AA$24:$DB$24,CM$4-$D80+1),$F80-SUM($Z80:CL80)))))</f>
        <v>0</v>
      </c>
      <c r="CN80" s="191" t="n">
        <f aca="false" t="array" ref="CN80:CN80">IF(CN$4&lt;$D80,0,IF(CN$4&gt;$F$21,0,IF(CN$4=$F$21,$F80-SUM($Z80:CM80),MIN($F80*INDEX($AA$24:$DB$24,CN$4-$D80+1),$F80-SUM($Z80:CM80)))))</f>
        <v>0</v>
      </c>
      <c r="CO80" s="191" t="n">
        <f aca="false" t="array" ref="CO80:CO80">IF(CO$4&lt;$D80,0,IF(CO$4&gt;$F$21,0,IF(CO$4=$F$21,$F80-SUM($Z80:CN80),MIN($F80*INDEX($AA$24:$DB$24,CO$4-$D80+1),$F80-SUM($Z80:CN80)))))</f>
        <v>0</v>
      </c>
      <c r="CP80" s="191" t="n">
        <f aca="false" t="array" ref="CP80:CP80">IF(CP$4&lt;$D80,0,IF(CP$4&gt;$F$21,0,IF(CP$4=$F$21,$F80-SUM($Z80:CO80),MIN($F80*INDEX($AA$24:$DB$24,CP$4-$D80+1),$F80-SUM($Z80:CO80)))))</f>
        <v>0</v>
      </c>
      <c r="CQ80" s="191" t="n">
        <f aca="false" t="array" ref="CQ80:CQ80">IF(CQ$4&lt;$D80,0,IF(CQ$4&gt;$F$21,0,IF(CQ$4=$F$21,$F80-SUM($Z80:CP80),MIN($F80*INDEX($AA$24:$DB$24,CQ$4-$D80+1),$F80-SUM($Z80:CP80)))))</f>
        <v>0</v>
      </c>
      <c r="CR80" s="191" t="n">
        <f aca="false" t="array" ref="CR80:CR80">IF(CR$4&lt;$D80,0,IF(CR$4&gt;$F$21,0,IF(CR$4=$F$21,$F80-SUM($Z80:CQ80),MIN($F80*INDEX($AA$24:$DB$24,CR$4-$D80+1),$F80-SUM($Z80:CQ80)))))</f>
        <v>0</v>
      </c>
      <c r="CS80" s="191" t="n">
        <f aca="false" t="array" ref="CS80:CS80">IF(CS$4&lt;$D80,0,IF(CS$4&gt;$F$21,0,IF(CS$4=$F$21,$F80-SUM($Z80:CR80),MIN($F80*INDEX($AA$24:$DB$24,CS$4-$D80+1),$F80-SUM($Z80:CR80)))))</f>
        <v>0</v>
      </c>
      <c r="CT80" s="191" t="n">
        <f aca="false" t="array" ref="CT80:CT80">IF(CT$4&lt;$D80,0,IF(CT$4&gt;$F$21,0,IF(CT$4=$F$21,$F80-SUM($Z80:CS80),MIN($F80*INDEX($AA$24:$DB$24,CT$4-$D80+1),$F80-SUM($Z80:CS80)))))</f>
        <v>0</v>
      </c>
      <c r="CU80" s="191" t="n">
        <f aca="false" t="array" ref="CU80:CU80">IF(CU$4&lt;$D80,0,IF(CU$4&gt;$F$21,0,IF(CU$4=$F$21,$F80-SUM($Z80:CT80),MIN($F80*INDEX($AA$24:$DB$24,CU$4-$D80+1),$F80-SUM($Z80:CT80)))))</f>
        <v>0</v>
      </c>
      <c r="CV80" s="191" t="n">
        <f aca="false" t="array" ref="CV80:CV80">IF(CV$4&lt;$D80,0,IF(CV$4&gt;$F$21,0,IF(CV$4=$F$21,$F80-SUM($Z80:CU80),MIN($F80*INDEX($AA$24:$DB$24,CV$4-$D80+1),$F80-SUM($Z80:CU80)))))</f>
        <v>0</v>
      </c>
      <c r="CW80" s="191" t="n">
        <f aca="false" t="array" ref="CW80:CW80">IF(CW$4&lt;$D80,0,IF(CW$4&gt;$F$21,0,IF(CW$4=$F$21,$F80-SUM($Z80:CV80),MIN($F80*INDEX($AA$24:$DB$24,CW$4-$D80+1),$F80-SUM($Z80:CV80)))))</f>
        <v>0</v>
      </c>
      <c r="CX80" s="191" t="n">
        <f aca="false" t="array" ref="CX80:CX80">IF(CX$4&lt;$D80,0,IF(CX$4&gt;$F$21,0,IF(CX$4=$F$21,$F80-SUM($Z80:CW80),MIN($F80*INDEX($AA$24:$DB$24,CX$4-$D80+1),$F80-SUM($Z80:CW80)))))</f>
        <v>0</v>
      </c>
      <c r="CY80" s="191" t="n">
        <f aca="false" t="array" ref="CY80:CY80">IF(CY$4&lt;$D80,0,IF(CY$4&gt;$F$21,0,IF(CY$4=$F$21,$F80-SUM($Z80:CX80),MIN($F80*INDEX($AA$24:$DB$24,CY$4-$D80+1),$F80-SUM($Z80:CX80)))))</f>
        <v>0</v>
      </c>
      <c r="CZ80" s="191" t="n">
        <f aca="false" t="array" ref="CZ80:CZ80">IF(CZ$4&lt;$D80,0,IF(CZ$4&gt;$F$21,0,IF(CZ$4=$F$21,$F80-SUM($Z80:CY80),MIN($F80*INDEX($AA$24:$DB$24,CZ$4-$D80+1),$F80-SUM($Z80:CY80)))))</f>
        <v>0</v>
      </c>
      <c r="DA80" s="191" t="n">
        <f aca="false" t="array" ref="DA80:DA80">IF(DA$4&lt;$D80,0,IF(DA$4&gt;$F$21,0,IF(DA$4=$F$21,$F80-SUM($Z80:CZ80),MIN($F80*INDEX($AA$24:$DB$24,DA$4-$D80+1),$F80-SUM($Z80:CZ80)))))</f>
        <v>0</v>
      </c>
      <c r="DB80" s="191" t="n">
        <f aca="false" t="array" ref="DB80:DB80">IF(DB$4&lt;$D80,0,IF(DB$4&gt;$F$21,0,IF(DB$4=$F$21,$F80-SUM($Z80:DA80),MIN($F80*INDEX($AA$24:$DB$24,DB$4-$D80+1),$F80-SUM($Z80:DA80)))))</f>
        <v>0</v>
      </c>
    </row>
    <row r="81" customFormat="false" ht="14.25" hidden="false" customHeight="false" outlineLevel="3" collapsed="false">
      <c r="D81" s="3" t="n">
        <v>56</v>
      </c>
      <c r="E81" s="3" t="str">
        <v>Total Capex Year 56</v>
      </c>
      <c r="F81" s="187" t="n">
        <v>0</v>
      </c>
      <c r="G81" s="187" t="n">
        <f aca="false">SUM(AA81:DB81)-F81</f>
        <v>0</v>
      </c>
      <c r="AA81" s="191" t="n">
        <f aca="false" t="array" ref="AA81:AA81">IF(AA$4&lt;$D81,0,IF(AA$4&gt;$F$21,0,IF(AA$4=$F$21,$F81-SUM($Z81:Z81),MIN($F81*INDEX($AA$24:$DB$24,AA$4-$D81+1),$F81-SUM($Z81:Z81)))))</f>
        <v>0</v>
      </c>
      <c r="AB81" s="191" t="n">
        <f aca="false" t="array" ref="AB81:AB81">IF(AB$4&lt;$D81,0,IF(AB$4&gt;$F$21,0,IF(AB$4=$F$21,$F81-SUM($Z81:AA81),MIN($F81*INDEX($AA$24:$DB$24,AB$4-$D81+1),$F81-SUM($Z81:AA81)))))</f>
        <v>0</v>
      </c>
      <c r="AC81" s="191" t="n">
        <f aca="false" t="array" ref="AC81:AC81">IF(AC$4&lt;$D81,0,IF(AC$4&gt;$F$21,0,IF(AC$4=$F$21,$F81-SUM($Z81:AB81),MIN($F81*INDEX($AA$24:$DB$24,AC$4-$D81+1),$F81-SUM($Z81:AB81)))))</f>
        <v>0</v>
      </c>
      <c r="AD81" s="191" t="n">
        <f aca="false" t="array" ref="AD81:AD81">IF(AD$4&lt;$D81,0,IF(AD$4&gt;$F$21,0,IF(AD$4=$F$21,$F81-SUM($Z81:AC81),MIN($F81*INDEX($AA$24:$DB$24,AD$4-$D81+1),$F81-SUM($Z81:AC81)))))</f>
        <v>0</v>
      </c>
      <c r="AE81" s="191" t="n">
        <f aca="false" t="array" ref="AE81:AE81">IF(AE$4&lt;$D81,0,IF(AE$4&gt;$F$21,0,IF(AE$4=$F$21,$F81-SUM($Z81:AD81),MIN($F81*INDEX($AA$24:$DB$24,AE$4-$D81+1),$F81-SUM($Z81:AD81)))))</f>
        <v>0</v>
      </c>
      <c r="AF81" s="191" t="n">
        <f aca="false" t="array" ref="AF81:AF81">IF(AF$4&lt;$D81,0,IF(AF$4&gt;$F$21,0,IF(AF$4=$F$21,$F81-SUM($Z81:AE81),MIN($F81*INDEX($AA$24:$DB$24,AF$4-$D81+1),$F81-SUM($Z81:AE81)))))</f>
        <v>0</v>
      </c>
      <c r="AG81" s="191" t="n">
        <f aca="false" t="array" ref="AG81:AG81">IF(AG$4&lt;$D81,0,IF(AG$4&gt;$F$21,0,IF(AG$4=$F$21,$F81-SUM($Z81:AF81),MIN($F81*INDEX($AA$24:$DB$24,AG$4-$D81+1),$F81-SUM($Z81:AF81)))))</f>
        <v>0</v>
      </c>
      <c r="AH81" s="191" t="n">
        <f aca="false" t="array" ref="AH81:AH81">IF(AH$4&lt;$D81,0,IF(AH$4&gt;$F$21,0,IF(AH$4=$F$21,$F81-SUM($Z81:AG81),MIN($F81*INDEX($AA$24:$DB$24,AH$4-$D81+1),$F81-SUM($Z81:AG81)))))</f>
        <v>0</v>
      </c>
      <c r="AI81" s="191" t="n">
        <f aca="false" t="array" ref="AI81:AI81">IF(AI$4&lt;$D81,0,IF(AI$4&gt;$F$21,0,IF(AI$4=$F$21,$F81-SUM($Z81:AH81),MIN($F81*INDEX($AA$24:$DB$24,AI$4-$D81+1),$F81-SUM($Z81:AH81)))))</f>
        <v>0</v>
      </c>
      <c r="AJ81" s="191" t="n">
        <f aca="false" t="array" ref="AJ81:AJ81">IF(AJ$4&lt;$D81,0,IF(AJ$4&gt;$F$21,0,IF(AJ$4=$F$21,$F81-SUM($Z81:AI81),MIN($F81*INDEX($AA$24:$DB$24,AJ$4-$D81+1),$F81-SUM($Z81:AI81)))))</f>
        <v>0</v>
      </c>
      <c r="AK81" s="191" t="n">
        <f aca="false" t="array" ref="AK81:AK81">IF(AK$4&lt;$D81,0,IF(AK$4&gt;$F$21,0,IF(AK$4=$F$21,$F81-SUM($Z81:AJ81),MIN($F81*INDEX($AA$24:$DB$24,AK$4-$D81+1),$F81-SUM($Z81:AJ81)))))</f>
        <v>0</v>
      </c>
      <c r="AL81" s="191" t="n">
        <f aca="false" t="array" ref="AL81:AL81">IF(AL$4&lt;$D81,0,IF(AL$4&gt;$F$21,0,IF(AL$4=$F$21,$F81-SUM($Z81:AK81),MIN($F81*INDEX($AA$24:$DB$24,AL$4-$D81+1),$F81-SUM($Z81:AK81)))))</f>
        <v>0</v>
      </c>
      <c r="AM81" s="191" t="n">
        <f aca="false" t="array" ref="AM81:AM81">IF(AM$4&lt;$D81,0,IF(AM$4&gt;$F$21,0,IF(AM$4=$F$21,$F81-SUM($Z81:AL81),MIN($F81*INDEX($AA$24:$DB$24,AM$4-$D81+1),$F81-SUM($Z81:AL81)))))</f>
        <v>0</v>
      </c>
      <c r="AN81" s="191" t="n">
        <f aca="false" t="array" ref="AN81:AN81">IF(AN$4&lt;$D81,0,IF(AN$4&gt;$F$21,0,IF(AN$4=$F$21,$F81-SUM($Z81:AM81),MIN($F81*INDEX($AA$24:$DB$24,AN$4-$D81+1),$F81-SUM($Z81:AM81)))))</f>
        <v>0</v>
      </c>
      <c r="AO81" s="191" t="n">
        <f aca="false" t="array" ref="AO81:AO81">IF(AO$4&lt;$D81,0,IF(AO$4&gt;$F$21,0,IF(AO$4=$F$21,$F81-SUM($Z81:AN81),MIN($F81*INDEX($AA$24:$DB$24,AO$4-$D81+1),$F81-SUM($Z81:AN81)))))</f>
        <v>0</v>
      </c>
      <c r="AP81" s="191" t="n">
        <f aca="false" t="array" ref="AP81:AP81">IF(AP$4&lt;$D81,0,IF(AP$4&gt;$F$21,0,IF(AP$4=$F$21,$F81-SUM($Z81:AO81),MIN($F81*INDEX($AA$24:$DB$24,AP$4-$D81+1),$F81-SUM($Z81:AO81)))))</f>
        <v>0</v>
      </c>
      <c r="AQ81" s="191" t="n">
        <f aca="false" t="array" ref="AQ81:AQ81">IF(AQ$4&lt;$D81,0,IF(AQ$4&gt;$F$21,0,IF(AQ$4=$F$21,$F81-SUM($Z81:AP81),MIN($F81*INDEX($AA$24:$DB$24,AQ$4-$D81+1),$F81-SUM($Z81:AP81)))))</f>
        <v>0</v>
      </c>
      <c r="AR81" s="191" t="n">
        <f aca="false" t="array" ref="AR81:AR81">IF(AR$4&lt;$D81,0,IF(AR$4&gt;$F$21,0,IF(AR$4=$F$21,$F81-SUM($Z81:AQ81),MIN($F81*INDEX($AA$24:$DB$24,AR$4-$D81+1),$F81-SUM($Z81:AQ81)))))</f>
        <v>0</v>
      </c>
      <c r="AS81" s="191" t="n">
        <f aca="false" t="array" ref="AS81:AS81">IF(AS$4&lt;$D81,0,IF(AS$4&gt;$F$21,0,IF(AS$4=$F$21,$F81-SUM($Z81:AR81),MIN($F81*INDEX($AA$24:$DB$24,AS$4-$D81+1),$F81-SUM($Z81:AR81)))))</f>
        <v>0</v>
      </c>
      <c r="AT81" s="191" t="n">
        <f aca="false" t="array" ref="AT81:AT81">IF(AT$4&lt;$D81,0,IF(AT$4&gt;$F$21,0,IF(AT$4=$F$21,$F81-SUM($Z81:AS81),MIN($F81*INDEX($AA$24:$DB$24,AT$4-$D81+1),$F81-SUM($Z81:AS81)))))</f>
        <v>0</v>
      </c>
      <c r="AU81" s="191" t="n">
        <f aca="false" t="array" ref="AU81:AU81">IF(AU$4&lt;$D81,0,IF(AU$4&gt;$F$21,0,IF(AU$4=$F$21,$F81-SUM($Z81:AT81),MIN($F81*INDEX($AA$24:$DB$24,AU$4-$D81+1),$F81-SUM($Z81:AT81)))))</f>
        <v>0</v>
      </c>
      <c r="AV81" s="191" t="n">
        <f aca="false" t="array" ref="AV81:AV81">IF(AV$4&lt;$D81,0,IF(AV$4&gt;$F$21,0,IF(AV$4=$F$21,$F81-SUM($Z81:AU81),MIN($F81*INDEX($AA$24:$DB$24,AV$4-$D81+1),$F81-SUM($Z81:AU81)))))</f>
        <v>0</v>
      </c>
      <c r="AW81" s="191" t="n">
        <f aca="false" t="array" ref="AW81:AW81">IF(AW$4&lt;$D81,0,IF(AW$4&gt;$F$21,0,IF(AW$4=$F$21,$F81-SUM($Z81:AV81),MIN($F81*INDEX($AA$24:$DB$24,AW$4-$D81+1),$F81-SUM($Z81:AV81)))))</f>
        <v>0</v>
      </c>
      <c r="AX81" s="191" t="n">
        <f aca="false" t="array" ref="AX81:AX81">IF(AX$4&lt;$D81,0,IF(AX$4&gt;$F$21,0,IF(AX$4=$F$21,$F81-SUM($Z81:AW81),MIN($F81*INDEX($AA$24:$DB$24,AX$4-$D81+1),$F81-SUM($Z81:AW81)))))</f>
        <v>0</v>
      </c>
      <c r="AY81" s="191" t="n">
        <f aca="false" t="array" ref="AY81:AY81">IF(AY$4&lt;$D81,0,IF(AY$4&gt;$F$21,0,IF(AY$4=$F$21,$F81-SUM($Z81:AX81),MIN($F81*INDEX($AA$24:$DB$24,AY$4-$D81+1),$F81-SUM($Z81:AX81)))))</f>
        <v>0</v>
      </c>
      <c r="AZ81" s="191" t="n">
        <f aca="false" t="array" ref="AZ81:AZ81">IF(AZ$4&lt;$D81,0,IF(AZ$4&gt;$F$21,0,IF(AZ$4=$F$21,$F81-SUM($Z81:AY81),MIN($F81*INDEX($AA$24:$DB$24,AZ$4-$D81+1),$F81-SUM($Z81:AY81)))))</f>
        <v>0</v>
      </c>
      <c r="BA81" s="191" t="n">
        <f aca="false" t="array" ref="BA81:BA81">IF(BA$4&lt;$D81,0,IF(BA$4&gt;$F$21,0,IF(BA$4=$F$21,$F81-SUM($Z81:AZ81),MIN($F81*INDEX($AA$24:$DB$24,BA$4-$D81+1),$F81-SUM($Z81:AZ81)))))</f>
        <v>0</v>
      </c>
      <c r="BB81" s="191" t="n">
        <f aca="false" t="array" ref="BB81:BB81">IF(BB$4&lt;$D81,0,IF(BB$4&gt;$F$21,0,IF(BB$4=$F$21,$F81-SUM($Z81:BA81),MIN($F81*INDEX($AA$24:$DB$24,BB$4-$D81+1),$F81-SUM($Z81:BA81)))))</f>
        <v>0</v>
      </c>
      <c r="BC81" s="191" t="n">
        <f aca="false" t="array" ref="BC81:BC81">IF(BC$4&lt;$D81,0,IF(BC$4&gt;$F$21,0,IF(BC$4=$F$21,$F81-SUM($Z81:BB81),MIN($F81*INDEX($AA$24:$DB$24,BC$4-$D81+1),$F81-SUM($Z81:BB81)))))</f>
        <v>0</v>
      </c>
      <c r="BD81" s="191" t="n">
        <f aca="false" t="array" ref="BD81:BD81">IF(BD$4&lt;$D81,0,IF(BD$4&gt;$F$21,0,IF(BD$4=$F$21,$F81-SUM($Z81:BC81),MIN($F81*INDEX($AA$24:$DB$24,BD$4-$D81+1),$F81-SUM($Z81:BC81)))))</f>
        <v>0</v>
      </c>
      <c r="BE81" s="191" t="n">
        <f aca="false" t="array" ref="BE81:BE81">IF(BE$4&lt;$D81,0,IF(BE$4&gt;$F$21,0,IF(BE$4=$F$21,$F81-SUM($Z81:BD81),MIN($F81*INDEX($AA$24:$DB$24,BE$4-$D81+1),$F81-SUM($Z81:BD81)))))</f>
        <v>0</v>
      </c>
      <c r="BF81" s="191" t="n">
        <f aca="false" t="array" ref="BF81:BF81">IF(BF$4&lt;$D81,0,IF(BF$4&gt;$F$21,0,IF(BF$4=$F$21,$F81-SUM($Z81:BE81),MIN($F81*INDEX($AA$24:$DB$24,BF$4-$D81+1),$F81-SUM($Z81:BE81)))))</f>
        <v>0</v>
      </c>
      <c r="BG81" s="191" t="n">
        <f aca="false" t="array" ref="BG81:BG81">IF(BG$4&lt;$D81,0,IF(BG$4&gt;$F$21,0,IF(BG$4=$F$21,$F81-SUM($Z81:BF81),MIN($F81*INDEX($AA$24:$DB$24,BG$4-$D81+1),$F81-SUM($Z81:BF81)))))</f>
        <v>0</v>
      </c>
      <c r="BH81" s="191" t="n">
        <f aca="false" t="array" ref="BH81:BH81">IF(BH$4&lt;$D81,0,IF(BH$4&gt;$F$21,0,IF(BH$4=$F$21,$F81-SUM($Z81:BG81),MIN($F81*INDEX($AA$24:$DB$24,BH$4-$D81+1),$F81-SUM($Z81:BG81)))))</f>
        <v>0</v>
      </c>
      <c r="BI81" s="191" t="n">
        <f aca="false" t="array" ref="BI81:BI81">IF(BI$4&lt;$D81,0,IF(BI$4&gt;$F$21,0,IF(BI$4=$F$21,$F81-SUM($Z81:BH81),MIN($F81*INDEX($AA$24:$DB$24,BI$4-$D81+1),$F81-SUM($Z81:BH81)))))</f>
        <v>0</v>
      </c>
      <c r="BJ81" s="191" t="n">
        <f aca="false" t="array" ref="BJ81:BJ81">IF(BJ$4&lt;$D81,0,IF(BJ$4&gt;$F$21,0,IF(BJ$4=$F$21,$F81-SUM($Z81:BI81),MIN($F81*INDEX($AA$24:$DB$24,BJ$4-$D81+1),$F81-SUM($Z81:BI81)))))</f>
        <v>0</v>
      </c>
      <c r="BK81" s="191" t="n">
        <f aca="false" t="array" ref="BK81:BK81">IF(BK$4&lt;$D81,0,IF(BK$4&gt;$F$21,0,IF(BK$4=$F$21,$F81-SUM($Z81:BJ81),MIN($F81*INDEX($AA$24:$DB$24,BK$4-$D81+1),$F81-SUM($Z81:BJ81)))))</f>
        <v>0</v>
      </c>
      <c r="BL81" s="191" t="n">
        <f aca="false" t="array" ref="BL81:BL81">IF(BL$4&lt;$D81,0,IF(BL$4&gt;$F$21,0,IF(BL$4=$F$21,$F81-SUM($Z81:BK81),MIN($F81*INDEX($AA$24:$DB$24,BL$4-$D81+1),$F81-SUM($Z81:BK81)))))</f>
        <v>0</v>
      </c>
      <c r="BM81" s="191" t="n">
        <f aca="false" t="array" ref="BM81:BM81">IF(BM$4&lt;$D81,0,IF(BM$4&gt;$F$21,0,IF(BM$4=$F$21,$F81-SUM($Z81:BL81),MIN($F81*INDEX($AA$24:$DB$24,BM$4-$D81+1),$F81-SUM($Z81:BL81)))))</f>
        <v>0</v>
      </c>
      <c r="BN81" s="191" t="n">
        <f aca="false" t="array" ref="BN81:BN81">IF(BN$4&lt;$D81,0,IF(BN$4&gt;$F$21,0,IF(BN$4=$F$21,$F81-SUM($Z81:BM81),MIN($F81*INDEX($AA$24:$DB$24,BN$4-$D81+1),$F81-SUM($Z81:BM81)))))</f>
        <v>0</v>
      </c>
      <c r="BO81" s="191" t="n">
        <f aca="false" t="array" ref="BO81:BO81">IF(BO$4&lt;$D81,0,IF(BO$4&gt;$F$21,0,IF(BO$4=$F$21,$F81-SUM($Z81:BN81),MIN($F81*INDEX($AA$24:$DB$24,BO$4-$D81+1),$F81-SUM($Z81:BN81)))))</f>
        <v>0</v>
      </c>
      <c r="BP81" s="191" t="n">
        <f aca="false" t="array" ref="BP81:BP81">IF(BP$4&lt;$D81,0,IF(BP$4&gt;$F$21,0,IF(BP$4=$F$21,$F81-SUM($Z81:BO81),MIN($F81*INDEX($AA$24:$DB$24,BP$4-$D81+1),$F81-SUM($Z81:BO81)))))</f>
        <v>0</v>
      </c>
      <c r="BQ81" s="191" t="n">
        <f aca="false" t="array" ref="BQ81:BQ81">IF(BQ$4&lt;$D81,0,IF(BQ$4&gt;$F$21,0,IF(BQ$4=$F$21,$F81-SUM($Z81:BP81),MIN($F81*INDEX($AA$24:$DB$24,BQ$4-$D81+1),$F81-SUM($Z81:BP81)))))</f>
        <v>0</v>
      </c>
      <c r="BR81" s="191" t="n">
        <f aca="false" t="array" ref="BR81:BR81">IF(BR$4&lt;$D81,0,IF(BR$4&gt;$F$21,0,IF(BR$4=$F$21,$F81-SUM($Z81:BQ81),MIN($F81*INDEX($AA$24:$DB$24,BR$4-$D81+1),$F81-SUM($Z81:BQ81)))))</f>
        <v>0</v>
      </c>
      <c r="BS81" s="191" t="n">
        <f aca="false" t="array" ref="BS81:BS81">IF(BS$4&lt;$D81,0,IF(BS$4&gt;$F$21,0,IF(BS$4=$F$21,$F81-SUM($Z81:BR81),MIN($F81*INDEX($AA$24:$DB$24,BS$4-$D81+1),$F81-SUM($Z81:BR81)))))</f>
        <v>0</v>
      </c>
      <c r="BT81" s="191" t="n">
        <f aca="false" t="array" ref="BT81:BT81">IF(BT$4&lt;$D81,0,IF(BT$4&gt;$F$21,0,IF(BT$4=$F$21,$F81-SUM($Z81:BS81),MIN($F81*INDEX($AA$24:$DB$24,BT$4-$D81+1),$F81-SUM($Z81:BS81)))))</f>
        <v>0</v>
      </c>
      <c r="BU81" s="191" t="n">
        <f aca="false" t="array" ref="BU81:BU81">IF(BU$4&lt;$D81,0,IF(BU$4&gt;$F$21,0,IF(BU$4=$F$21,$F81-SUM($Z81:BT81),MIN($F81*INDEX($AA$24:$DB$24,BU$4-$D81+1),$F81-SUM($Z81:BT81)))))</f>
        <v>0</v>
      </c>
      <c r="BV81" s="191" t="n">
        <f aca="false" t="array" ref="BV81:BV81">IF(BV$4&lt;$D81,0,IF(BV$4&gt;$F$21,0,IF(BV$4=$F$21,$F81-SUM($Z81:BU81),MIN($F81*INDEX($AA$24:$DB$24,BV$4-$D81+1),$F81-SUM($Z81:BU81)))))</f>
        <v>0</v>
      </c>
      <c r="BW81" s="191" t="n">
        <f aca="false" t="array" ref="BW81:BW81">IF(BW$4&lt;$D81,0,IF(BW$4&gt;$F$21,0,IF(BW$4=$F$21,$F81-SUM($Z81:BV81),MIN($F81*INDEX($AA$24:$DB$24,BW$4-$D81+1),$F81-SUM($Z81:BV81)))))</f>
        <v>0</v>
      </c>
      <c r="BX81" s="191" t="n">
        <f aca="false" t="array" ref="BX81:BX81">IF(BX$4&lt;$D81,0,IF(BX$4&gt;$F$21,0,IF(BX$4=$F$21,$F81-SUM($Z81:BW81),MIN($F81*INDEX($AA$24:$DB$24,BX$4-$D81+1),$F81-SUM($Z81:BW81)))))</f>
        <v>0</v>
      </c>
      <c r="BY81" s="191" t="n">
        <f aca="false" t="array" ref="BY81:BY81">IF(BY$4&lt;$D81,0,IF(BY$4&gt;$F$21,0,IF(BY$4=$F$21,$F81-SUM($Z81:BX81),MIN($F81*INDEX($AA$24:$DB$24,BY$4-$D81+1),$F81-SUM($Z81:BX81)))))</f>
        <v>0</v>
      </c>
      <c r="BZ81" s="191" t="n">
        <f aca="false" t="array" ref="BZ81:BZ81">IF(BZ$4&lt;$D81,0,IF(BZ$4&gt;$F$21,0,IF(BZ$4=$F$21,$F81-SUM($Z81:BY81),MIN($F81*INDEX($AA$24:$DB$24,BZ$4-$D81+1),$F81-SUM($Z81:BY81)))))</f>
        <v>0</v>
      </c>
      <c r="CA81" s="191" t="n">
        <f aca="false" t="array" ref="CA81:CA81">IF(CA$4&lt;$D81,0,IF(CA$4&gt;$F$21,0,IF(CA$4=$F$21,$F81-SUM($Z81:BZ81),MIN($F81*INDEX($AA$24:$DB$24,CA$4-$D81+1),$F81-SUM($Z81:BZ81)))))</f>
        <v>0</v>
      </c>
      <c r="CB81" s="191" t="n">
        <f aca="false" t="array" ref="CB81:CB81">IF(CB$4&lt;$D81,0,IF(CB$4&gt;$F$21,0,IF(CB$4=$F$21,$F81-SUM($Z81:CA81),MIN($F81*INDEX($AA$24:$DB$24,CB$4-$D81+1),$F81-SUM($Z81:CA81)))))</f>
        <v>0</v>
      </c>
      <c r="CC81" s="191" t="n">
        <f aca="false" t="array" ref="CC81:CC81">IF(CC$4&lt;$D81,0,IF(CC$4&gt;$F$21,0,IF(CC$4=$F$21,$F81-SUM($Z81:CB81),MIN($F81*INDEX($AA$24:$DB$24,CC$4-$D81+1),$F81-SUM($Z81:CB81)))))</f>
        <v>0</v>
      </c>
      <c r="CD81" s="191" t="n">
        <f aca="false" t="array" ref="CD81:CD81">IF(CD$4&lt;$D81,0,IF(CD$4&gt;$F$21,0,IF(CD$4=$F$21,$F81-SUM($Z81:CC81),MIN($F81*INDEX($AA$24:$DB$24,CD$4-$D81+1),$F81-SUM($Z81:CC81)))))</f>
        <v>0</v>
      </c>
      <c r="CE81" s="191" t="n">
        <f aca="false" t="array" ref="CE81:CE81">IF(CE$4&lt;$D81,0,IF(CE$4&gt;$F$21,0,IF(CE$4=$F$21,$F81-SUM($Z81:CD81),MIN($F81*INDEX($AA$24:$DB$24,CE$4-$D81+1),$F81-SUM($Z81:CD81)))))</f>
        <v>0</v>
      </c>
      <c r="CF81" s="191" t="n">
        <f aca="false" t="array" ref="CF81:CF81">IF(CF$4&lt;$D81,0,IF(CF$4&gt;$F$21,0,IF(CF$4=$F$21,$F81-SUM($Z81:CE81),MIN($F81*INDEX($AA$24:$DB$24,CF$4-$D81+1),$F81-SUM($Z81:CE81)))))</f>
        <v>0</v>
      </c>
      <c r="CG81" s="191" t="n">
        <f aca="false" t="array" ref="CG81:CG81">IF(CG$4&lt;$D81,0,IF(CG$4&gt;$F$21,0,IF(CG$4=$F$21,$F81-SUM($Z81:CF81),MIN($F81*INDEX($AA$24:$DB$24,CG$4-$D81+1),$F81-SUM($Z81:CF81)))))</f>
        <v>0</v>
      </c>
      <c r="CH81" s="191" t="n">
        <f aca="false" t="array" ref="CH81:CH81">IF(CH$4&lt;$D81,0,IF(CH$4&gt;$F$21,0,IF(CH$4=$F$21,$F81-SUM($Z81:CG81),MIN($F81*INDEX($AA$24:$DB$24,CH$4-$D81+1),$F81-SUM($Z81:CG81)))))</f>
        <v>0</v>
      </c>
      <c r="CI81" s="191" t="n">
        <f aca="false" t="array" ref="CI81:CI81">IF(CI$4&lt;$D81,0,IF(CI$4&gt;$F$21,0,IF(CI$4=$F$21,$F81-SUM($Z81:CH81),MIN($F81*INDEX($AA$24:$DB$24,CI$4-$D81+1),$F81-SUM($Z81:CH81)))))</f>
        <v>0</v>
      </c>
      <c r="CJ81" s="191" t="n">
        <f aca="false" t="array" ref="CJ81:CJ81">IF(CJ$4&lt;$D81,0,IF(CJ$4&gt;$F$21,0,IF(CJ$4=$F$21,$F81-SUM($Z81:CI81),MIN($F81*INDEX($AA$24:$DB$24,CJ$4-$D81+1),$F81-SUM($Z81:CI81)))))</f>
        <v>0</v>
      </c>
      <c r="CK81" s="191" t="n">
        <f aca="false" t="array" ref="CK81:CK81">IF(CK$4&lt;$D81,0,IF(CK$4&gt;$F$21,0,IF(CK$4=$F$21,$F81-SUM($Z81:CJ81),MIN($F81*INDEX($AA$24:$DB$24,CK$4-$D81+1),$F81-SUM($Z81:CJ81)))))</f>
        <v>0</v>
      </c>
      <c r="CL81" s="191" t="n">
        <f aca="false" t="array" ref="CL81:CL81">IF(CL$4&lt;$D81,0,IF(CL$4&gt;$F$21,0,IF(CL$4=$F$21,$F81-SUM($Z81:CK81),MIN($F81*INDEX($AA$24:$DB$24,CL$4-$D81+1),$F81-SUM($Z81:CK81)))))</f>
        <v>0</v>
      </c>
      <c r="CM81" s="191" t="n">
        <f aca="false" t="array" ref="CM81:CM81">IF(CM$4&lt;$D81,0,IF(CM$4&gt;$F$21,0,IF(CM$4=$F$21,$F81-SUM($Z81:CL81),MIN($F81*INDEX($AA$24:$DB$24,CM$4-$D81+1),$F81-SUM($Z81:CL81)))))</f>
        <v>0</v>
      </c>
      <c r="CN81" s="191" t="n">
        <f aca="false" t="array" ref="CN81:CN81">IF(CN$4&lt;$D81,0,IF(CN$4&gt;$F$21,0,IF(CN$4=$F$21,$F81-SUM($Z81:CM81),MIN($F81*INDEX($AA$24:$DB$24,CN$4-$D81+1),$F81-SUM($Z81:CM81)))))</f>
        <v>0</v>
      </c>
      <c r="CO81" s="191" t="n">
        <f aca="false" t="array" ref="CO81:CO81">IF(CO$4&lt;$D81,0,IF(CO$4&gt;$F$21,0,IF(CO$4=$F$21,$F81-SUM($Z81:CN81),MIN($F81*INDEX($AA$24:$DB$24,CO$4-$D81+1),$F81-SUM($Z81:CN81)))))</f>
        <v>0</v>
      </c>
      <c r="CP81" s="191" t="n">
        <f aca="false" t="array" ref="CP81:CP81">IF(CP$4&lt;$D81,0,IF(CP$4&gt;$F$21,0,IF(CP$4=$F$21,$F81-SUM($Z81:CO81),MIN($F81*INDEX($AA$24:$DB$24,CP$4-$D81+1),$F81-SUM($Z81:CO81)))))</f>
        <v>0</v>
      </c>
      <c r="CQ81" s="191" t="n">
        <f aca="false" t="array" ref="CQ81:CQ81">IF(CQ$4&lt;$D81,0,IF(CQ$4&gt;$F$21,0,IF(CQ$4=$F$21,$F81-SUM($Z81:CP81),MIN($F81*INDEX($AA$24:$DB$24,CQ$4-$D81+1),$F81-SUM($Z81:CP81)))))</f>
        <v>0</v>
      </c>
      <c r="CR81" s="191" t="n">
        <f aca="false" t="array" ref="CR81:CR81">IF(CR$4&lt;$D81,0,IF(CR$4&gt;$F$21,0,IF(CR$4=$F$21,$F81-SUM($Z81:CQ81),MIN($F81*INDEX($AA$24:$DB$24,CR$4-$D81+1),$F81-SUM($Z81:CQ81)))))</f>
        <v>0</v>
      </c>
      <c r="CS81" s="191" t="n">
        <f aca="false" t="array" ref="CS81:CS81">IF(CS$4&lt;$D81,0,IF(CS$4&gt;$F$21,0,IF(CS$4=$F$21,$F81-SUM($Z81:CR81),MIN($F81*INDEX($AA$24:$DB$24,CS$4-$D81+1),$F81-SUM($Z81:CR81)))))</f>
        <v>0</v>
      </c>
      <c r="CT81" s="191" t="n">
        <f aca="false" t="array" ref="CT81:CT81">IF(CT$4&lt;$D81,0,IF(CT$4&gt;$F$21,0,IF(CT$4=$F$21,$F81-SUM($Z81:CS81),MIN($F81*INDEX($AA$24:$DB$24,CT$4-$D81+1),$F81-SUM($Z81:CS81)))))</f>
        <v>0</v>
      </c>
      <c r="CU81" s="191" t="n">
        <f aca="false" t="array" ref="CU81:CU81">IF(CU$4&lt;$D81,0,IF(CU$4&gt;$F$21,0,IF(CU$4=$F$21,$F81-SUM($Z81:CT81),MIN($F81*INDEX($AA$24:$DB$24,CU$4-$D81+1),$F81-SUM($Z81:CT81)))))</f>
        <v>0</v>
      </c>
      <c r="CV81" s="191" t="n">
        <f aca="false" t="array" ref="CV81:CV81">IF(CV$4&lt;$D81,0,IF(CV$4&gt;$F$21,0,IF(CV$4=$F$21,$F81-SUM($Z81:CU81),MIN($F81*INDEX($AA$24:$DB$24,CV$4-$D81+1),$F81-SUM($Z81:CU81)))))</f>
        <v>0</v>
      </c>
      <c r="CW81" s="191" t="n">
        <f aca="false" t="array" ref="CW81:CW81">IF(CW$4&lt;$D81,0,IF(CW$4&gt;$F$21,0,IF(CW$4=$F$21,$F81-SUM($Z81:CV81),MIN($F81*INDEX($AA$24:$DB$24,CW$4-$D81+1),$F81-SUM($Z81:CV81)))))</f>
        <v>0</v>
      </c>
      <c r="CX81" s="191" t="n">
        <f aca="false" t="array" ref="CX81:CX81">IF(CX$4&lt;$D81,0,IF(CX$4&gt;$F$21,0,IF(CX$4=$F$21,$F81-SUM($Z81:CW81),MIN($F81*INDEX($AA$24:$DB$24,CX$4-$D81+1),$F81-SUM($Z81:CW81)))))</f>
        <v>0</v>
      </c>
      <c r="CY81" s="191" t="n">
        <f aca="false" t="array" ref="CY81:CY81">IF(CY$4&lt;$D81,0,IF(CY$4&gt;$F$21,0,IF(CY$4=$F$21,$F81-SUM($Z81:CX81),MIN($F81*INDEX($AA$24:$DB$24,CY$4-$D81+1),$F81-SUM($Z81:CX81)))))</f>
        <v>0</v>
      </c>
      <c r="CZ81" s="191" t="n">
        <f aca="false" t="array" ref="CZ81:CZ81">IF(CZ$4&lt;$D81,0,IF(CZ$4&gt;$F$21,0,IF(CZ$4=$F$21,$F81-SUM($Z81:CY81),MIN($F81*INDEX($AA$24:$DB$24,CZ$4-$D81+1),$F81-SUM($Z81:CY81)))))</f>
        <v>0</v>
      </c>
      <c r="DA81" s="191" t="n">
        <f aca="false" t="array" ref="DA81:DA81">IF(DA$4&lt;$D81,0,IF(DA$4&gt;$F$21,0,IF(DA$4=$F$21,$F81-SUM($Z81:CZ81),MIN($F81*INDEX($AA$24:$DB$24,DA$4-$D81+1),$F81-SUM($Z81:CZ81)))))</f>
        <v>0</v>
      </c>
      <c r="DB81" s="191" t="n">
        <f aca="false" t="array" ref="DB81:DB81">IF(DB$4&lt;$D81,0,IF(DB$4&gt;$F$21,0,IF(DB$4=$F$21,$F81-SUM($Z81:DA81),MIN($F81*INDEX($AA$24:$DB$24,DB$4-$D81+1),$F81-SUM($Z81:DA81)))))</f>
        <v>0</v>
      </c>
    </row>
    <row r="82" customFormat="false" ht="14.25" hidden="false" customHeight="false" outlineLevel="3" collapsed="false">
      <c r="D82" s="3" t="n">
        <v>57</v>
      </c>
      <c r="E82" s="3" t="str">
        <v>Total Capex Year 57</v>
      </c>
      <c r="F82" s="187" t="n">
        <v>0</v>
      </c>
      <c r="G82" s="187" t="n">
        <f aca="false">SUM(AA82:DB82)-F82</f>
        <v>0</v>
      </c>
      <c r="AA82" s="191" t="n">
        <f aca="false" t="array" ref="AA82:AA82">IF(AA$4&lt;$D82,0,IF(AA$4&gt;$F$21,0,IF(AA$4=$F$21,$F82-SUM($Z82:Z82),MIN($F82*INDEX($AA$24:$DB$24,AA$4-$D82+1),$F82-SUM($Z82:Z82)))))</f>
        <v>0</v>
      </c>
      <c r="AB82" s="191" t="n">
        <f aca="false" t="array" ref="AB82:AB82">IF(AB$4&lt;$D82,0,IF(AB$4&gt;$F$21,0,IF(AB$4=$F$21,$F82-SUM($Z82:AA82),MIN($F82*INDEX($AA$24:$DB$24,AB$4-$D82+1),$F82-SUM($Z82:AA82)))))</f>
        <v>0</v>
      </c>
      <c r="AC82" s="191" t="n">
        <f aca="false" t="array" ref="AC82:AC82">IF(AC$4&lt;$D82,0,IF(AC$4&gt;$F$21,0,IF(AC$4=$F$21,$F82-SUM($Z82:AB82),MIN($F82*INDEX($AA$24:$DB$24,AC$4-$D82+1),$F82-SUM($Z82:AB82)))))</f>
        <v>0</v>
      </c>
      <c r="AD82" s="191" t="n">
        <f aca="false" t="array" ref="AD82:AD82">IF(AD$4&lt;$D82,0,IF(AD$4&gt;$F$21,0,IF(AD$4=$F$21,$F82-SUM($Z82:AC82),MIN($F82*INDEX($AA$24:$DB$24,AD$4-$D82+1),$F82-SUM($Z82:AC82)))))</f>
        <v>0</v>
      </c>
      <c r="AE82" s="191" t="n">
        <f aca="false" t="array" ref="AE82:AE82">IF(AE$4&lt;$D82,0,IF(AE$4&gt;$F$21,0,IF(AE$4=$F$21,$F82-SUM($Z82:AD82),MIN($F82*INDEX($AA$24:$DB$24,AE$4-$D82+1),$F82-SUM($Z82:AD82)))))</f>
        <v>0</v>
      </c>
      <c r="AF82" s="191" t="n">
        <f aca="false" t="array" ref="AF82:AF82">IF(AF$4&lt;$D82,0,IF(AF$4&gt;$F$21,0,IF(AF$4=$F$21,$F82-SUM($Z82:AE82),MIN($F82*INDEX($AA$24:$DB$24,AF$4-$D82+1),$F82-SUM($Z82:AE82)))))</f>
        <v>0</v>
      </c>
      <c r="AG82" s="191" t="n">
        <f aca="false" t="array" ref="AG82:AG82">IF(AG$4&lt;$D82,0,IF(AG$4&gt;$F$21,0,IF(AG$4=$F$21,$F82-SUM($Z82:AF82),MIN($F82*INDEX($AA$24:$DB$24,AG$4-$D82+1),$F82-SUM($Z82:AF82)))))</f>
        <v>0</v>
      </c>
      <c r="AH82" s="191" t="n">
        <f aca="false" t="array" ref="AH82:AH82">IF(AH$4&lt;$D82,0,IF(AH$4&gt;$F$21,0,IF(AH$4=$F$21,$F82-SUM($Z82:AG82),MIN($F82*INDEX($AA$24:$DB$24,AH$4-$D82+1),$F82-SUM($Z82:AG82)))))</f>
        <v>0</v>
      </c>
      <c r="AI82" s="191" t="n">
        <f aca="false" t="array" ref="AI82:AI82">IF(AI$4&lt;$D82,0,IF(AI$4&gt;$F$21,0,IF(AI$4=$F$21,$F82-SUM($Z82:AH82),MIN($F82*INDEX($AA$24:$DB$24,AI$4-$D82+1),$F82-SUM($Z82:AH82)))))</f>
        <v>0</v>
      </c>
      <c r="AJ82" s="191" t="n">
        <f aca="false" t="array" ref="AJ82:AJ82">IF(AJ$4&lt;$D82,0,IF(AJ$4&gt;$F$21,0,IF(AJ$4=$F$21,$F82-SUM($Z82:AI82),MIN($F82*INDEX($AA$24:$DB$24,AJ$4-$D82+1),$F82-SUM($Z82:AI82)))))</f>
        <v>0</v>
      </c>
      <c r="AK82" s="191" t="n">
        <f aca="false" t="array" ref="AK82:AK82">IF(AK$4&lt;$D82,0,IF(AK$4&gt;$F$21,0,IF(AK$4=$F$21,$F82-SUM($Z82:AJ82),MIN($F82*INDEX($AA$24:$DB$24,AK$4-$D82+1),$F82-SUM($Z82:AJ82)))))</f>
        <v>0</v>
      </c>
      <c r="AL82" s="191" t="n">
        <f aca="false" t="array" ref="AL82:AL82">IF(AL$4&lt;$D82,0,IF(AL$4&gt;$F$21,0,IF(AL$4=$F$21,$F82-SUM($Z82:AK82),MIN($F82*INDEX($AA$24:$DB$24,AL$4-$D82+1),$F82-SUM($Z82:AK82)))))</f>
        <v>0</v>
      </c>
      <c r="AM82" s="191" t="n">
        <f aca="false" t="array" ref="AM82:AM82">IF(AM$4&lt;$D82,0,IF(AM$4&gt;$F$21,0,IF(AM$4=$F$21,$F82-SUM($Z82:AL82),MIN($F82*INDEX($AA$24:$DB$24,AM$4-$D82+1),$F82-SUM($Z82:AL82)))))</f>
        <v>0</v>
      </c>
      <c r="AN82" s="191" t="n">
        <f aca="false" t="array" ref="AN82:AN82">IF(AN$4&lt;$D82,0,IF(AN$4&gt;$F$21,0,IF(AN$4=$F$21,$F82-SUM($Z82:AM82),MIN($F82*INDEX($AA$24:$DB$24,AN$4-$D82+1),$F82-SUM($Z82:AM82)))))</f>
        <v>0</v>
      </c>
      <c r="AO82" s="191" t="n">
        <f aca="false" t="array" ref="AO82:AO82">IF(AO$4&lt;$D82,0,IF(AO$4&gt;$F$21,0,IF(AO$4=$F$21,$F82-SUM($Z82:AN82),MIN($F82*INDEX($AA$24:$DB$24,AO$4-$D82+1),$F82-SUM($Z82:AN82)))))</f>
        <v>0</v>
      </c>
      <c r="AP82" s="191" t="n">
        <f aca="false" t="array" ref="AP82:AP82">IF(AP$4&lt;$D82,0,IF(AP$4&gt;$F$21,0,IF(AP$4=$F$21,$F82-SUM($Z82:AO82),MIN($F82*INDEX($AA$24:$DB$24,AP$4-$D82+1),$F82-SUM($Z82:AO82)))))</f>
        <v>0</v>
      </c>
      <c r="AQ82" s="191" t="n">
        <f aca="false" t="array" ref="AQ82:AQ82">IF(AQ$4&lt;$D82,0,IF(AQ$4&gt;$F$21,0,IF(AQ$4=$F$21,$F82-SUM($Z82:AP82),MIN($F82*INDEX($AA$24:$DB$24,AQ$4-$D82+1),$F82-SUM($Z82:AP82)))))</f>
        <v>0</v>
      </c>
      <c r="AR82" s="191" t="n">
        <f aca="false" t="array" ref="AR82:AR82">IF(AR$4&lt;$D82,0,IF(AR$4&gt;$F$21,0,IF(AR$4=$F$21,$F82-SUM($Z82:AQ82),MIN($F82*INDEX($AA$24:$DB$24,AR$4-$D82+1),$F82-SUM($Z82:AQ82)))))</f>
        <v>0</v>
      </c>
      <c r="AS82" s="191" t="n">
        <f aca="false" t="array" ref="AS82:AS82">IF(AS$4&lt;$D82,0,IF(AS$4&gt;$F$21,0,IF(AS$4=$F$21,$F82-SUM($Z82:AR82),MIN($F82*INDEX($AA$24:$DB$24,AS$4-$D82+1),$F82-SUM($Z82:AR82)))))</f>
        <v>0</v>
      </c>
      <c r="AT82" s="191" t="n">
        <f aca="false" t="array" ref="AT82:AT82">IF(AT$4&lt;$D82,0,IF(AT$4&gt;$F$21,0,IF(AT$4=$F$21,$F82-SUM($Z82:AS82),MIN($F82*INDEX($AA$24:$DB$24,AT$4-$D82+1),$F82-SUM($Z82:AS82)))))</f>
        <v>0</v>
      </c>
      <c r="AU82" s="191" t="n">
        <f aca="false" t="array" ref="AU82:AU82">IF(AU$4&lt;$D82,0,IF(AU$4&gt;$F$21,0,IF(AU$4=$F$21,$F82-SUM($Z82:AT82),MIN($F82*INDEX($AA$24:$DB$24,AU$4-$D82+1),$F82-SUM($Z82:AT82)))))</f>
        <v>0</v>
      </c>
      <c r="AV82" s="191" t="n">
        <f aca="false" t="array" ref="AV82:AV82">IF(AV$4&lt;$D82,0,IF(AV$4&gt;$F$21,0,IF(AV$4=$F$21,$F82-SUM($Z82:AU82),MIN($F82*INDEX($AA$24:$DB$24,AV$4-$D82+1),$F82-SUM($Z82:AU82)))))</f>
        <v>0</v>
      </c>
      <c r="AW82" s="191" t="n">
        <f aca="false" t="array" ref="AW82:AW82">IF(AW$4&lt;$D82,0,IF(AW$4&gt;$F$21,0,IF(AW$4=$F$21,$F82-SUM($Z82:AV82),MIN($F82*INDEX($AA$24:$DB$24,AW$4-$D82+1),$F82-SUM($Z82:AV82)))))</f>
        <v>0</v>
      </c>
      <c r="AX82" s="191" t="n">
        <f aca="false" t="array" ref="AX82:AX82">IF(AX$4&lt;$D82,0,IF(AX$4&gt;$F$21,0,IF(AX$4=$F$21,$F82-SUM($Z82:AW82),MIN($F82*INDEX($AA$24:$DB$24,AX$4-$D82+1),$F82-SUM($Z82:AW82)))))</f>
        <v>0</v>
      </c>
      <c r="AY82" s="191" t="n">
        <f aca="false" t="array" ref="AY82:AY82">IF(AY$4&lt;$D82,0,IF(AY$4&gt;$F$21,0,IF(AY$4=$F$21,$F82-SUM($Z82:AX82),MIN($F82*INDEX($AA$24:$DB$24,AY$4-$D82+1),$F82-SUM($Z82:AX82)))))</f>
        <v>0</v>
      </c>
      <c r="AZ82" s="191" t="n">
        <f aca="false" t="array" ref="AZ82:AZ82">IF(AZ$4&lt;$D82,0,IF(AZ$4&gt;$F$21,0,IF(AZ$4=$F$21,$F82-SUM($Z82:AY82),MIN($F82*INDEX($AA$24:$DB$24,AZ$4-$D82+1),$F82-SUM($Z82:AY82)))))</f>
        <v>0</v>
      </c>
      <c r="BA82" s="191" t="n">
        <f aca="false" t="array" ref="BA82:BA82">IF(BA$4&lt;$D82,0,IF(BA$4&gt;$F$21,0,IF(BA$4=$F$21,$F82-SUM($Z82:AZ82),MIN($F82*INDEX($AA$24:$DB$24,BA$4-$D82+1),$F82-SUM($Z82:AZ82)))))</f>
        <v>0</v>
      </c>
      <c r="BB82" s="191" t="n">
        <f aca="false" t="array" ref="BB82:BB82">IF(BB$4&lt;$D82,0,IF(BB$4&gt;$F$21,0,IF(BB$4=$F$21,$F82-SUM($Z82:BA82),MIN($F82*INDEX($AA$24:$DB$24,BB$4-$D82+1),$F82-SUM($Z82:BA82)))))</f>
        <v>0</v>
      </c>
      <c r="BC82" s="191" t="n">
        <f aca="false" t="array" ref="BC82:BC82">IF(BC$4&lt;$D82,0,IF(BC$4&gt;$F$21,0,IF(BC$4=$F$21,$F82-SUM($Z82:BB82),MIN($F82*INDEX($AA$24:$DB$24,BC$4-$D82+1),$F82-SUM($Z82:BB82)))))</f>
        <v>0</v>
      </c>
      <c r="BD82" s="191" t="n">
        <f aca="false" t="array" ref="BD82:BD82">IF(BD$4&lt;$D82,0,IF(BD$4&gt;$F$21,0,IF(BD$4=$F$21,$F82-SUM($Z82:BC82),MIN($F82*INDEX($AA$24:$DB$24,BD$4-$D82+1),$F82-SUM($Z82:BC82)))))</f>
        <v>0</v>
      </c>
      <c r="BE82" s="191" t="n">
        <f aca="false" t="array" ref="BE82:BE82">IF(BE$4&lt;$D82,0,IF(BE$4&gt;$F$21,0,IF(BE$4=$F$21,$F82-SUM($Z82:BD82),MIN($F82*INDEX($AA$24:$DB$24,BE$4-$D82+1),$F82-SUM($Z82:BD82)))))</f>
        <v>0</v>
      </c>
      <c r="BF82" s="191" t="n">
        <f aca="false" t="array" ref="BF82:BF82">IF(BF$4&lt;$D82,0,IF(BF$4&gt;$F$21,0,IF(BF$4=$F$21,$F82-SUM($Z82:BE82),MIN($F82*INDEX($AA$24:$DB$24,BF$4-$D82+1),$F82-SUM($Z82:BE82)))))</f>
        <v>0</v>
      </c>
      <c r="BG82" s="191" t="n">
        <f aca="false" t="array" ref="BG82:BG82">IF(BG$4&lt;$D82,0,IF(BG$4&gt;$F$21,0,IF(BG$4=$F$21,$F82-SUM($Z82:BF82),MIN($F82*INDEX($AA$24:$DB$24,BG$4-$D82+1),$F82-SUM($Z82:BF82)))))</f>
        <v>0</v>
      </c>
      <c r="BH82" s="191" t="n">
        <f aca="false" t="array" ref="BH82:BH82">IF(BH$4&lt;$D82,0,IF(BH$4&gt;$F$21,0,IF(BH$4=$F$21,$F82-SUM($Z82:BG82),MIN($F82*INDEX($AA$24:$DB$24,BH$4-$D82+1),$F82-SUM($Z82:BG82)))))</f>
        <v>0</v>
      </c>
      <c r="BI82" s="191" t="n">
        <f aca="false" t="array" ref="BI82:BI82">IF(BI$4&lt;$D82,0,IF(BI$4&gt;$F$21,0,IF(BI$4=$F$21,$F82-SUM($Z82:BH82),MIN($F82*INDEX($AA$24:$DB$24,BI$4-$D82+1),$F82-SUM($Z82:BH82)))))</f>
        <v>0</v>
      </c>
      <c r="BJ82" s="191" t="n">
        <f aca="false" t="array" ref="BJ82:BJ82">IF(BJ$4&lt;$D82,0,IF(BJ$4&gt;$F$21,0,IF(BJ$4=$F$21,$F82-SUM($Z82:BI82),MIN($F82*INDEX($AA$24:$DB$24,BJ$4-$D82+1),$F82-SUM($Z82:BI82)))))</f>
        <v>0</v>
      </c>
      <c r="BK82" s="191" t="n">
        <f aca="false" t="array" ref="BK82:BK82">IF(BK$4&lt;$D82,0,IF(BK$4&gt;$F$21,0,IF(BK$4=$F$21,$F82-SUM($Z82:BJ82),MIN($F82*INDEX($AA$24:$DB$24,BK$4-$D82+1),$F82-SUM($Z82:BJ82)))))</f>
        <v>0</v>
      </c>
      <c r="BL82" s="191" t="n">
        <f aca="false" t="array" ref="BL82:BL82">IF(BL$4&lt;$D82,0,IF(BL$4&gt;$F$21,0,IF(BL$4=$F$21,$F82-SUM($Z82:BK82),MIN($F82*INDEX($AA$24:$DB$24,BL$4-$D82+1),$F82-SUM($Z82:BK82)))))</f>
        <v>0</v>
      </c>
      <c r="BM82" s="191" t="n">
        <f aca="false" t="array" ref="BM82:BM82">IF(BM$4&lt;$D82,0,IF(BM$4&gt;$F$21,0,IF(BM$4=$F$21,$F82-SUM($Z82:BL82),MIN($F82*INDEX($AA$24:$DB$24,BM$4-$D82+1),$F82-SUM($Z82:BL82)))))</f>
        <v>0</v>
      </c>
      <c r="BN82" s="191" t="n">
        <f aca="false" t="array" ref="BN82:BN82">IF(BN$4&lt;$D82,0,IF(BN$4&gt;$F$21,0,IF(BN$4=$F$21,$F82-SUM($Z82:BM82),MIN($F82*INDEX($AA$24:$DB$24,BN$4-$D82+1),$F82-SUM($Z82:BM82)))))</f>
        <v>0</v>
      </c>
      <c r="BO82" s="191" t="n">
        <f aca="false" t="array" ref="BO82:BO82">IF(BO$4&lt;$D82,0,IF(BO$4&gt;$F$21,0,IF(BO$4=$F$21,$F82-SUM($Z82:BN82),MIN($F82*INDEX($AA$24:$DB$24,BO$4-$D82+1),$F82-SUM($Z82:BN82)))))</f>
        <v>0</v>
      </c>
      <c r="BP82" s="191" t="n">
        <f aca="false" t="array" ref="BP82:BP82">IF(BP$4&lt;$D82,0,IF(BP$4&gt;$F$21,0,IF(BP$4=$F$21,$F82-SUM($Z82:BO82),MIN($F82*INDEX($AA$24:$DB$24,BP$4-$D82+1),$F82-SUM($Z82:BO82)))))</f>
        <v>0</v>
      </c>
      <c r="BQ82" s="191" t="n">
        <f aca="false" t="array" ref="BQ82:BQ82">IF(BQ$4&lt;$D82,0,IF(BQ$4&gt;$F$21,0,IF(BQ$4=$F$21,$F82-SUM($Z82:BP82),MIN($F82*INDEX($AA$24:$DB$24,BQ$4-$D82+1),$F82-SUM($Z82:BP82)))))</f>
        <v>0</v>
      </c>
      <c r="BR82" s="191" t="n">
        <f aca="false" t="array" ref="BR82:BR82">IF(BR$4&lt;$D82,0,IF(BR$4&gt;$F$21,0,IF(BR$4=$F$21,$F82-SUM($Z82:BQ82),MIN($F82*INDEX($AA$24:$DB$24,BR$4-$D82+1),$F82-SUM($Z82:BQ82)))))</f>
        <v>0</v>
      </c>
      <c r="BS82" s="191" t="n">
        <f aca="false" t="array" ref="BS82:BS82">IF(BS$4&lt;$D82,0,IF(BS$4&gt;$F$21,0,IF(BS$4=$F$21,$F82-SUM($Z82:BR82),MIN($F82*INDEX($AA$24:$DB$24,BS$4-$D82+1),$F82-SUM($Z82:BR82)))))</f>
        <v>0</v>
      </c>
      <c r="BT82" s="191" t="n">
        <f aca="false" t="array" ref="BT82:BT82">IF(BT$4&lt;$D82,0,IF(BT$4&gt;$F$21,0,IF(BT$4=$F$21,$F82-SUM($Z82:BS82),MIN($F82*INDEX($AA$24:$DB$24,BT$4-$D82+1),$F82-SUM($Z82:BS82)))))</f>
        <v>0</v>
      </c>
      <c r="BU82" s="191" t="n">
        <f aca="false" t="array" ref="BU82:BU82">IF(BU$4&lt;$D82,0,IF(BU$4&gt;$F$21,0,IF(BU$4=$F$21,$F82-SUM($Z82:BT82),MIN($F82*INDEX($AA$24:$DB$24,BU$4-$D82+1),$F82-SUM($Z82:BT82)))))</f>
        <v>0</v>
      </c>
      <c r="BV82" s="191" t="n">
        <f aca="false" t="array" ref="BV82:BV82">IF(BV$4&lt;$D82,0,IF(BV$4&gt;$F$21,0,IF(BV$4=$F$21,$F82-SUM($Z82:BU82),MIN($F82*INDEX($AA$24:$DB$24,BV$4-$D82+1),$F82-SUM($Z82:BU82)))))</f>
        <v>0</v>
      </c>
      <c r="BW82" s="191" t="n">
        <f aca="false" t="array" ref="BW82:BW82">IF(BW$4&lt;$D82,0,IF(BW$4&gt;$F$21,0,IF(BW$4=$F$21,$F82-SUM($Z82:BV82),MIN($F82*INDEX($AA$24:$DB$24,BW$4-$D82+1),$F82-SUM($Z82:BV82)))))</f>
        <v>0</v>
      </c>
      <c r="BX82" s="191" t="n">
        <f aca="false" t="array" ref="BX82:BX82">IF(BX$4&lt;$D82,0,IF(BX$4&gt;$F$21,0,IF(BX$4=$F$21,$F82-SUM($Z82:BW82),MIN($F82*INDEX($AA$24:$DB$24,BX$4-$D82+1),$F82-SUM($Z82:BW82)))))</f>
        <v>0</v>
      </c>
      <c r="BY82" s="191" t="n">
        <f aca="false" t="array" ref="BY82:BY82">IF(BY$4&lt;$D82,0,IF(BY$4&gt;$F$21,0,IF(BY$4=$F$21,$F82-SUM($Z82:BX82),MIN($F82*INDEX($AA$24:$DB$24,BY$4-$D82+1),$F82-SUM($Z82:BX82)))))</f>
        <v>0</v>
      </c>
      <c r="BZ82" s="191" t="n">
        <f aca="false" t="array" ref="BZ82:BZ82">IF(BZ$4&lt;$D82,0,IF(BZ$4&gt;$F$21,0,IF(BZ$4=$F$21,$F82-SUM($Z82:BY82),MIN($F82*INDEX($AA$24:$DB$24,BZ$4-$D82+1),$F82-SUM($Z82:BY82)))))</f>
        <v>0</v>
      </c>
      <c r="CA82" s="191" t="n">
        <f aca="false" t="array" ref="CA82:CA82">IF(CA$4&lt;$D82,0,IF(CA$4&gt;$F$21,0,IF(CA$4=$F$21,$F82-SUM($Z82:BZ82),MIN($F82*INDEX($AA$24:$DB$24,CA$4-$D82+1),$F82-SUM($Z82:BZ82)))))</f>
        <v>0</v>
      </c>
      <c r="CB82" s="191" t="n">
        <f aca="false" t="array" ref="CB82:CB82">IF(CB$4&lt;$D82,0,IF(CB$4&gt;$F$21,0,IF(CB$4=$F$21,$F82-SUM($Z82:CA82),MIN($F82*INDEX($AA$24:$DB$24,CB$4-$D82+1),$F82-SUM($Z82:CA82)))))</f>
        <v>0</v>
      </c>
      <c r="CC82" s="191" t="n">
        <f aca="false" t="array" ref="CC82:CC82">IF(CC$4&lt;$D82,0,IF(CC$4&gt;$F$21,0,IF(CC$4=$F$21,$F82-SUM($Z82:CB82),MIN($F82*INDEX($AA$24:$DB$24,CC$4-$D82+1),$F82-SUM($Z82:CB82)))))</f>
        <v>0</v>
      </c>
      <c r="CD82" s="191" t="n">
        <f aca="false" t="array" ref="CD82:CD82">IF(CD$4&lt;$D82,0,IF(CD$4&gt;$F$21,0,IF(CD$4=$F$21,$F82-SUM($Z82:CC82),MIN($F82*INDEX($AA$24:$DB$24,CD$4-$D82+1),$F82-SUM($Z82:CC82)))))</f>
        <v>0</v>
      </c>
      <c r="CE82" s="191" t="n">
        <f aca="false" t="array" ref="CE82:CE82">IF(CE$4&lt;$D82,0,IF(CE$4&gt;$F$21,0,IF(CE$4=$F$21,$F82-SUM($Z82:CD82),MIN($F82*INDEX($AA$24:$DB$24,CE$4-$D82+1),$F82-SUM($Z82:CD82)))))</f>
        <v>0</v>
      </c>
      <c r="CF82" s="191" t="n">
        <f aca="false" t="array" ref="CF82:CF82">IF(CF$4&lt;$D82,0,IF(CF$4&gt;$F$21,0,IF(CF$4=$F$21,$F82-SUM($Z82:CE82),MIN($F82*INDEX($AA$24:$DB$24,CF$4-$D82+1),$F82-SUM($Z82:CE82)))))</f>
        <v>0</v>
      </c>
      <c r="CG82" s="191" t="n">
        <f aca="false" t="array" ref="CG82:CG82">IF(CG$4&lt;$D82,0,IF(CG$4&gt;$F$21,0,IF(CG$4=$F$21,$F82-SUM($Z82:CF82),MIN($F82*INDEX($AA$24:$DB$24,CG$4-$D82+1),$F82-SUM($Z82:CF82)))))</f>
        <v>0</v>
      </c>
      <c r="CH82" s="191" t="n">
        <f aca="false" t="array" ref="CH82:CH82">IF(CH$4&lt;$D82,0,IF(CH$4&gt;$F$21,0,IF(CH$4=$F$21,$F82-SUM($Z82:CG82),MIN($F82*INDEX($AA$24:$DB$24,CH$4-$D82+1),$F82-SUM($Z82:CG82)))))</f>
        <v>0</v>
      </c>
      <c r="CI82" s="191" t="n">
        <f aca="false" t="array" ref="CI82:CI82">IF(CI$4&lt;$D82,0,IF(CI$4&gt;$F$21,0,IF(CI$4=$F$21,$F82-SUM($Z82:CH82),MIN($F82*INDEX($AA$24:$DB$24,CI$4-$D82+1),$F82-SUM($Z82:CH82)))))</f>
        <v>0</v>
      </c>
      <c r="CJ82" s="191" t="n">
        <f aca="false" t="array" ref="CJ82:CJ82">IF(CJ$4&lt;$D82,0,IF(CJ$4&gt;$F$21,0,IF(CJ$4=$F$21,$F82-SUM($Z82:CI82),MIN($F82*INDEX($AA$24:$DB$24,CJ$4-$D82+1),$F82-SUM($Z82:CI82)))))</f>
        <v>0</v>
      </c>
      <c r="CK82" s="191" t="n">
        <f aca="false" t="array" ref="CK82:CK82">IF(CK$4&lt;$D82,0,IF(CK$4&gt;$F$21,0,IF(CK$4=$F$21,$F82-SUM($Z82:CJ82),MIN($F82*INDEX($AA$24:$DB$24,CK$4-$D82+1),$F82-SUM($Z82:CJ82)))))</f>
        <v>0</v>
      </c>
      <c r="CL82" s="191" t="n">
        <f aca="false" t="array" ref="CL82:CL82">IF(CL$4&lt;$D82,0,IF(CL$4&gt;$F$21,0,IF(CL$4=$F$21,$F82-SUM($Z82:CK82),MIN($F82*INDEX($AA$24:$DB$24,CL$4-$D82+1),$F82-SUM($Z82:CK82)))))</f>
        <v>0</v>
      </c>
      <c r="CM82" s="191" t="n">
        <f aca="false" t="array" ref="CM82:CM82">IF(CM$4&lt;$D82,0,IF(CM$4&gt;$F$21,0,IF(CM$4=$F$21,$F82-SUM($Z82:CL82),MIN($F82*INDEX($AA$24:$DB$24,CM$4-$D82+1),$F82-SUM($Z82:CL82)))))</f>
        <v>0</v>
      </c>
      <c r="CN82" s="191" t="n">
        <f aca="false" t="array" ref="CN82:CN82">IF(CN$4&lt;$D82,0,IF(CN$4&gt;$F$21,0,IF(CN$4=$F$21,$F82-SUM($Z82:CM82),MIN($F82*INDEX($AA$24:$DB$24,CN$4-$D82+1),$F82-SUM($Z82:CM82)))))</f>
        <v>0</v>
      </c>
      <c r="CO82" s="191" t="n">
        <f aca="false" t="array" ref="CO82:CO82">IF(CO$4&lt;$D82,0,IF(CO$4&gt;$F$21,0,IF(CO$4=$F$21,$F82-SUM($Z82:CN82),MIN($F82*INDEX($AA$24:$DB$24,CO$4-$D82+1),$F82-SUM($Z82:CN82)))))</f>
        <v>0</v>
      </c>
      <c r="CP82" s="191" t="n">
        <f aca="false" t="array" ref="CP82:CP82">IF(CP$4&lt;$D82,0,IF(CP$4&gt;$F$21,0,IF(CP$4=$F$21,$F82-SUM($Z82:CO82),MIN($F82*INDEX($AA$24:$DB$24,CP$4-$D82+1),$F82-SUM($Z82:CO82)))))</f>
        <v>0</v>
      </c>
      <c r="CQ82" s="191" t="n">
        <f aca="false" t="array" ref="CQ82:CQ82">IF(CQ$4&lt;$D82,0,IF(CQ$4&gt;$F$21,0,IF(CQ$4=$F$21,$F82-SUM($Z82:CP82),MIN($F82*INDEX($AA$24:$DB$24,CQ$4-$D82+1),$F82-SUM($Z82:CP82)))))</f>
        <v>0</v>
      </c>
      <c r="CR82" s="191" t="n">
        <f aca="false" t="array" ref="CR82:CR82">IF(CR$4&lt;$D82,0,IF(CR$4&gt;$F$21,0,IF(CR$4=$F$21,$F82-SUM($Z82:CQ82),MIN($F82*INDEX($AA$24:$DB$24,CR$4-$D82+1),$F82-SUM($Z82:CQ82)))))</f>
        <v>0</v>
      </c>
      <c r="CS82" s="191" t="n">
        <f aca="false" t="array" ref="CS82:CS82">IF(CS$4&lt;$D82,0,IF(CS$4&gt;$F$21,0,IF(CS$4=$F$21,$F82-SUM($Z82:CR82),MIN($F82*INDEX($AA$24:$DB$24,CS$4-$D82+1),$F82-SUM($Z82:CR82)))))</f>
        <v>0</v>
      </c>
      <c r="CT82" s="191" t="n">
        <f aca="false" t="array" ref="CT82:CT82">IF(CT$4&lt;$D82,0,IF(CT$4&gt;$F$21,0,IF(CT$4=$F$21,$F82-SUM($Z82:CS82),MIN($F82*INDEX($AA$24:$DB$24,CT$4-$D82+1),$F82-SUM($Z82:CS82)))))</f>
        <v>0</v>
      </c>
      <c r="CU82" s="191" t="n">
        <f aca="false" t="array" ref="CU82:CU82">IF(CU$4&lt;$D82,0,IF(CU$4&gt;$F$21,0,IF(CU$4=$F$21,$F82-SUM($Z82:CT82),MIN($F82*INDEX($AA$24:$DB$24,CU$4-$D82+1),$F82-SUM($Z82:CT82)))))</f>
        <v>0</v>
      </c>
      <c r="CV82" s="191" t="n">
        <f aca="false" t="array" ref="CV82:CV82">IF(CV$4&lt;$D82,0,IF(CV$4&gt;$F$21,0,IF(CV$4=$F$21,$F82-SUM($Z82:CU82),MIN($F82*INDEX($AA$24:$DB$24,CV$4-$D82+1),$F82-SUM($Z82:CU82)))))</f>
        <v>0</v>
      </c>
      <c r="CW82" s="191" t="n">
        <f aca="false" t="array" ref="CW82:CW82">IF(CW$4&lt;$D82,0,IF(CW$4&gt;$F$21,0,IF(CW$4=$F$21,$F82-SUM($Z82:CV82),MIN($F82*INDEX($AA$24:$DB$24,CW$4-$D82+1),$F82-SUM($Z82:CV82)))))</f>
        <v>0</v>
      </c>
      <c r="CX82" s="191" t="n">
        <f aca="false" t="array" ref="CX82:CX82">IF(CX$4&lt;$D82,0,IF(CX$4&gt;$F$21,0,IF(CX$4=$F$21,$F82-SUM($Z82:CW82),MIN($F82*INDEX($AA$24:$DB$24,CX$4-$D82+1),$F82-SUM($Z82:CW82)))))</f>
        <v>0</v>
      </c>
      <c r="CY82" s="191" t="n">
        <f aca="false" t="array" ref="CY82:CY82">IF(CY$4&lt;$D82,0,IF(CY$4&gt;$F$21,0,IF(CY$4=$F$21,$F82-SUM($Z82:CX82),MIN($F82*INDEX($AA$24:$DB$24,CY$4-$D82+1),$F82-SUM($Z82:CX82)))))</f>
        <v>0</v>
      </c>
      <c r="CZ82" s="191" t="n">
        <f aca="false" t="array" ref="CZ82:CZ82">IF(CZ$4&lt;$D82,0,IF(CZ$4&gt;$F$21,0,IF(CZ$4=$F$21,$F82-SUM($Z82:CY82),MIN($F82*INDEX($AA$24:$DB$24,CZ$4-$D82+1),$F82-SUM($Z82:CY82)))))</f>
        <v>0</v>
      </c>
      <c r="DA82" s="191" t="n">
        <f aca="false" t="array" ref="DA82:DA82">IF(DA$4&lt;$D82,0,IF(DA$4&gt;$F$21,0,IF(DA$4=$F$21,$F82-SUM($Z82:CZ82),MIN($F82*INDEX($AA$24:$DB$24,DA$4-$D82+1),$F82-SUM($Z82:CZ82)))))</f>
        <v>0</v>
      </c>
      <c r="DB82" s="191" t="n">
        <f aca="false" t="array" ref="DB82:DB82">IF(DB$4&lt;$D82,0,IF(DB$4&gt;$F$21,0,IF(DB$4=$F$21,$F82-SUM($Z82:DA82),MIN($F82*INDEX($AA$24:$DB$24,DB$4-$D82+1),$F82-SUM($Z82:DA82)))))</f>
        <v>0</v>
      </c>
    </row>
    <row r="83" customFormat="false" ht="14.25" hidden="false" customHeight="false" outlineLevel="3" collapsed="false">
      <c r="D83" s="3" t="n">
        <v>58</v>
      </c>
      <c r="E83" s="3" t="str">
        <v>Total Capex Year 58</v>
      </c>
      <c r="F83" s="187" t="n">
        <v>0</v>
      </c>
      <c r="G83" s="187" t="n">
        <f aca="false">SUM(AA83:DB83)-F83</f>
        <v>0</v>
      </c>
      <c r="AA83" s="191" t="n">
        <f aca="false" t="array" ref="AA83:AA83">IF(AA$4&lt;$D83,0,IF(AA$4&gt;$F$21,0,IF(AA$4=$F$21,$F83-SUM($Z83:Z83),MIN($F83*INDEX($AA$24:$DB$24,AA$4-$D83+1),$F83-SUM($Z83:Z83)))))</f>
        <v>0</v>
      </c>
      <c r="AB83" s="191" t="n">
        <f aca="false" t="array" ref="AB83:AB83">IF(AB$4&lt;$D83,0,IF(AB$4&gt;$F$21,0,IF(AB$4=$F$21,$F83-SUM($Z83:AA83),MIN($F83*INDEX($AA$24:$DB$24,AB$4-$D83+1),$F83-SUM($Z83:AA83)))))</f>
        <v>0</v>
      </c>
      <c r="AC83" s="191" t="n">
        <f aca="false" t="array" ref="AC83:AC83">IF(AC$4&lt;$D83,0,IF(AC$4&gt;$F$21,0,IF(AC$4=$F$21,$F83-SUM($Z83:AB83),MIN($F83*INDEX($AA$24:$DB$24,AC$4-$D83+1),$F83-SUM($Z83:AB83)))))</f>
        <v>0</v>
      </c>
      <c r="AD83" s="191" t="n">
        <f aca="false" t="array" ref="AD83:AD83">IF(AD$4&lt;$D83,0,IF(AD$4&gt;$F$21,0,IF(AD$4=$F$21,$F83-SUM($Z83:AC83),MIN($F83*INDEX($AA$24:$DB$24,AD$4-$D83+1),$F83-SUM($Z83:AC83)))))</f>
        <v>0</v>
      </c>
      <c r="AE83" s="191" t="n">
        <f aca="false" t="array" ref="AE83:AE83">IF(AE$4&lt;$D83,0,IF(AE$4&gt;$F$21,0,IF(AE$4=$F$21,$F83-SUM($Z83:AD83),MIN($F83*INDEX($AA$24:$DB$24,AE$4-$D83+1),$F83-SUM($Z83:AD83)))))</f>
        <v>0</v>
      </c>
      <c r="AF83" s="191" t="n">
        <f aca="false" t="array" ref="AF83:AF83">IF(AF$4&lt;$D83,0,IF(AF$4&gt;$F$21,0,IF(AF$4=$F$21,$F83-SUM($Z83:AE83),MIN($F83*INDEX($AA$24:$DB$24,AF$4-$D83+1),$F83-SUM($Z83:AE83)))))</f>
        <v>0</v>
      </c>
      <c r="AG83" s="191" t="n">
        <f aca="false" t="array" ref="AG83:AG83">IF(AG$4&lt;$D83,0,IF(AG$4&gt;$F$21,0,IF(AG$4=$F$21,$F83-SUM($Z83:AF83),MIN($F83*INDEX($AA$24:$DB$24,AG$4-$D83+1),$F83-SUM($Z83:AF83)))))</f>
        <v>0</v>
      </c>
      <c r="AH83" s="191" t="n">
        <f aca="false" t="array" ref="AH83:AH83">IF(AH$4&lt;$D83,0,IF(AH$4&gt;$F$21,0,IF(AH$4=$F$21,$F83-SUM($Z83:AG83),MIN($F83*INDEX($AA$24:$DB$24,AH$4-$D83+1),$F83-SUM($Z83:AG83)))))</f>
        <v>0</v>
      </c>
      <c r="AI83" s="191" t="n">
        <f aca="false" t="array" ref="AI83:AI83">IF(AI$4&lt;$D83,0,IF(AI$4&gt;$F$21,0,IF(AI$4=$F$21,$F83-SUM($Z83:AH83),MIN($F83*INDEX($AA$24:$DB$24,AI$4-$D83+1),$F83-SUM($Z83:AH83)))))</f>
        <v>0</v>
      </c>
      <c r="AJ83" s="191" t="n">
        <f aca="false" t="array" ref="AJ83:AJ83">IF(AJ$4&lt;$D83,0,IF(AJ$4&gt;$F$21,0,IF(AJ$4=$F$21,$F83-SUM($Z83:AI83),MIN($F83*INDEX($AA$24:$DB$24,AJ$4-$D83+1),$F83-SUM($Z83:AI83)))))</f>
        <v>0</v>
      </c>
      <c r="AK83" s="191" t="n">
        <f aca="false" t="array" ref="AK83:AK83">IF(AK$4&lt;$D83,0,IF(AK$4&gt;$F$21,0,IF(AK$4=$F$21,$F83-SUM($Z83:AJ83),MIN($F83*INDEX($AA$24:$DB$24,AK$4-$D83+1),$F83-SUM($Z83:AJ83)))))</f>
        <v>0</v>
      </c>
      <c r="AL83" s="191" t="n">
        <f aca="false" t="array" ref="AL83:AL83">IF(AL$4&lt;$D83,0,IF(AL$4&gt;$F$21,0,IF(AL$4=$F$21,$F83-SUM($Z83:AK83),MIN($F83*INDEX($AA$24:$DB$24,AL$4-$D83+1),$F83-SUM($Z83:AK83)))))</f>
        <v>0</v>
      </c>
      <c r="AM83" s="191" t="n">
        <f aca="false" t="array" ref="AM83:AM83">IF(AM$4&lt;$D83,0,IF(AM$4&gt;$F$21,0,IF(AM$4=$F$21,$F83-SUM($Z83:AL83),MIN($F83*INDEX($AA$24:$DB$24,AM$4-$D83+1),$F83-SUM($Z83:AL83)))))</f>
        <v>0</v>
      </c>
      <c r="AN83" s="191" t="n">
        <f aca="false" t="array" ref="AN83:AN83">IF(AN$4&lt;$D83,0,IF(AN$4&gt;$F$21,0,IF(AN$4=$F$21,$F83-SUM($Z83:AM83),MIN($F83*INDEX($AA$24:$DB$24,AN$4-$D83+1),$F83-SUM($Z83:AM83)))))</f>
        <v>0</v>
      </c>
      <c r="AO83" s="191" t="n">
        <f aca="false" t="array" ref="AO83:AO83">IF(AO$4&lt;$D83,0,IF(AO$4&gt;$F$21,0,IF(AO$4=$F$21,$F83-SUM($Z83:AN83),MIN($F83*INDEX($AA$24:$DB$24,AO$4-$D83+1),$F83-SUM($Z83:AN83)))))</f>
        <v>0</v>
      </c>
      <c r="AP83" s="191" t="n">
        <f aca="false" t="array" ref="AP83:AP83">IF(AP$4&lt;$D83,0,IF(AP$4&gt;$F$21,0,IF(AP$4=$F$21,$F83-SUM($Z83:AO83),MIN($F83*INDEX($AA$24:$DB$24,AP$4-$D83+1),$F83-SUM($Z83:AO83)))))</f>
        <v>0</v>
      </c>
      <c r="AQ83" s="191" t="n">
        <f aca="false" t="array" ref="AQ83:AQ83">IF(AQ$4&lt;$D83,0,IF(AQ$4&gt;$F$21,0,IF(AQ$4=$F$21,$F83-SUM($Z83:AP83),MIN($F83*INDEX($AA$24:$DB$24,AQ$4-$D83+1),$F83-SUM($Z83:AP83)))))</f>
        <v>0</v>
      </c>
      <c r="AR83" s="191" t="n">
        <f aca="false" t="array" ref="AR83:AR83">IF(AR$4&lt;$D83,0,IF(AR$4&gt;$F$21,0,IF(AR$4=$F$21,$F83-SUM($Z83:AQ83),MIN($F83*INDEX($AA$24:$DB$24,AR$4-$D83+1),$F83-SUM($Z83:AQ83)))))</f>
        <v>0</v>
      </c>
      <c r="AS83" s="191" t="n">
        <f aca="false" t="array" ref="AS83:AS83">IF(AS$4&lt;$D83,0,IF(AS$4&gt;$F$21,0,IF(AS$4=$F$21,$F83-SUM($Z83:AR83),MIN($F83*INDEX($AA$24:$DB$24,AS$4-$D83+1),$F83-SUM($Z83:AR83)))))</f>
        <v>0</v>
      </c>
      <c r="AT83" s="191" t="n">
        <f aca="false" t="array" ref="AT83:AT83">IF(AT$4&lt;$D83,0,IF(AT$4&gt;$F$21,0,IF(AT$4=$F$21,$F83-SUM($Z83:AS83),MIN($F83*INDEX($AA$24:$DB$24,AT$4-$D83+1),$F83-SUM($Z83:AS83)))))</f>
        <v>0</v>
      </c>
      <c r="AU83" s="191" t="n">
        <f aca="false" t="array" ref="AU83:AU83">IF(AU$4&lt;$D83,0,IF(AU$4&gt;$F$21,0,IF(AU$4=$F$21,$F83-SUM($Z83:AT83),MIN($F83*INDEX($AA$24:$DB$24,AU$4-$D83+1),$F83-SUM($Z83:AT83)))))</f>
        <v>0</v>
      </c>
      <c r="AV83" s="191" t="n">
        <f aca="false" t="array" ref="AV83:AV83">IF(AV$4&lt;$D83,0,IF(AV$4&gt;$F$21,0,IF(AV$4=$F$21,$F83-SUM($Z83:AU83),MIN($F83*INDEX($AA$24:$DB$24,AV$4-$D83+1),$F83-SUM($Z83:AU83)))))</f>
        <v>0</v>
      </c>
      <c r="AW83" s="191" t="n">
        <f aca="false" t="array" ref="AW83:AW83">IF(AW$4&lt;$D83,0,IF(AW$4&gt;$F$21,0,IF(AW$4=$F$21,$F83-SUM($Z83:AV83),MIN($F83*INDEX($AA$24:$DB$24,AW$4-$D83+1),$F83-SUM($Z83:AV83)))))</f>
        <v>0</v>
      </c>
      <c r="AX83" s="191" t="n">
        <f aca="false" t="array" ref="AX83:AX83">IF(AX$4&lt;$D83,0,IF(AX$4&gt;$F$21,0,IF(AX$4=$F$21,$F83-SUM($Z83:AW83),MIN($F83*INDEX($AA$24:$DB$24,AX$4-$D83+1),$F83-SUM($Z83:AW83)))))</f>
        <v>0</v>
      </c>
      <c r="AY83" s="191" t="n">
        <f aca="false" t="array" ref="AY83:AY83">IF(AY$4&lt;$D83,0,IF(AY$4&gt;$F$21,0,IF(AY$4=$F$21,$F83-SUM($Z83:AX83),MIN($F83*INDEX($AA$24:$DB$24,AY$4-$D83+1),$F83-SUM($Z83:AX83)))))</f>
        <v>0</v>
      </c>
      <c r="AZ83" s="191" t="n">
        <f aca="false" t="array" ref="AZ83:AZ83">IF(AZ$4&lt;$D83,0,IF(AZ$4&gt;$F$21,0,IF(AZ$4=$F$21,$F83-SUM($Z83:AY83),MIN($F83*INDEX($AA$24:$DB$24,AZ$4-$D83+1),$F83-SUM($Z83:AY83)))))</f>
        <v>0</v>
      </c>
      <c r="BA83" s="191" t="n">
        <f aca="false" t="array" ref="BA83:BA83">IF(BA$4&lt;$D83,0,IF(BA$4&gt;$F$21,0,IF(BA$4=$F$21,$F83-SUM($Z83:AZ83),MIN($F83*INDEX($AA$24:$DB$24,BA$4-$D83+1),$F83-SUM($Z83:AZ83)))))</f>
        <v>0</v>
      </c>
      <c r="BB83" s="191" t="n">
        <f aca="false" t="array" ref="BB83:BB83">IF(BB$4&lt;$D83,0,IF(BB$4&gt;$F$21,0,IF(BB$4=$F$21,$F83-SUM($Z83:BA83),MIN($F83*INDEX($AA$24:$DB$24,BB$4-$D83+1),$F83-SUM($Z83:BA83)))))</f>
        <v>0</v>
      </c>
      <c r="BC83" s="191" t="n">
        <f aca="false" t="array" ref="BC83:BC83">IF(BC$4&lt;$D83,0,IF(BC$4&gt;$F$21,0,IF(BC$4=$F$21,$F83-SUM($Z83:BB83),MIN($F83*INDEX($AA$24:$DB$24,BC$4-$D83+1),$F83-SUM($Z83:BB83)))))</f>
        <v>0</v>
      </c>
      <c r="BD83" s="191" t="n">
        <f aca="false" t="array" ref="BD83:BD83">IF(BD$4&lt;$D83,0,IF(BD$4&gt;$F$21,0,IF(BD$4=$F$21,$F83-SUM($Z83:BC83),MIN($F83*INDEX($AA$24:$DB$24,BD$4-$D83+1),$F83-SUM($Z83:BC83)))))</f>
        <v>0</v>
      </c>
      <c r="BE83" s="191" t="n">
        <f aca="false" t="array" ref="BE83:BE83">IF(BE$4&lt;$D83,0,IF(BE$4&gt;$F$21,0,IF(BE$4=$F$21,$F83-SUM($Z83:BD83),MIN($F83*INDEX($AA$24:$DB$24,BE$4-$D83+1),$F83-SUM($Z83:BD83)))))</f>
        <v>0</v>
      </c>
      <c r="BF83" s="191" t="n">
        <f aca="false" t="array" ref="BF83:BF83">IF(BF$4&lt;$D83,0,IF(BF$4&gt;$F$21,0,IF(BF$4=$F$21,$F83-SUM($Z83:BE83),MIN($F83*INDEX($AA$24:$DB$24,BF$4-$D83+1),$F83-SUM($Z83:BE83)))))</f>
        <v>0</v>
      </c>
      <c r="BG83" s="191" t="n">
        <f aca="false" t="array" ref="BG83:BG83">IF(BG$4&lt;$D83,0,IF(BG$4&gt;$F$21,0,IF(BG$4=$F$21,$F83-SUM($Z83:BF83),MIN($F83*INDEX($AA$24:$DB$24,BG$4-$D83+1),$F83-SUM($Z83:BF83)))))</f>
        <v>0</v>
      </c>
      <c r="BH83" s="191" t="n">
        <f aca="false" t="array" ref="BH83:BH83">IF(BH$4&lt;$D83,0,IF(BH$4&gt;$F$21,0,IF(BH$4=$F$21,$F83-SUM($Z83:BG83),MIN($F83*INDEX($AA$24:$DB$24,BH$4-$D83+1),$F83-SUM($Z83:BG83)))))</f>
        <v>0</v>
      </c>
      <c r="BI83" s="191" t="n">
        <f aca="false" t="array" ref="BI83:BI83">IF(BI$4&lt;$D83,0,IF(BI$4&gt;$F$21,0,IF(BI$4=$F$21,$F83-SUM($Z83:BH83),MIN($F83*INDEX($AA$24:$DB$24,BI$4-$D83+1),$F83-SUM($Z83:BH83)))))</f>
        <v>0</v>
      </c>
      <c r="BJ83" s="191" t="n">
        <f aca="false" t="array" ref="BJ83:BJ83">IF(BJ$4&lt;$D83,0,IF(BJ$4&gt;$F$21,0,IF(BJ$4=$F$21,$F83-SUM($Z83:BI83),MIN($F83*INDEX($AA$24:$DB$24,BJ$4-$D83+1),$F83-SUM($Z83:BI83)))))</f>
        <v>0</v>
      </c>
      <c r="BK83" s="191" t="n">
        <f aca="false" t="array" ref="BK83:BK83">IF(BK$4&lt;$D83,0,IF(BK$4&gt;$F$21,0,IF(BK$4=$F$21,$F83-SUM($Z83:BJ83),MIN($F83*INDEX($AA$24:$DB$24,BK$4-$D83+1),$F83-SUM($Z83:BJ83)))))</f>
        <v>0</v>
      </c>
      <c r="BL83" s="191" t="n">
        <f aca="false" t="array" ref="BL83:BL83">IF(BL$4&lt;$D83,0,IF(BL$4&gt;$F$21,0,IF(BL$4=$F$21,$F83-SUM($Z83:BK83),MIN($F83*INDEX($AA$24:$DB$24,BL$4-$D83+1),$F83-SUM($Z83:BK83)))))</f>
        <v>0</v>
      </c>
      <c r="BM83" s="191" t="n">
        <f aca="false" t="array" ref="BM83:BM83">IF(BM$4&lt;$D83,0,IF(BM$4&gt;$F$21,0,IF(BM$4=$F$21,$F83-SUM($Z83:BL83),MIN($F83*INDEX($AA$24:$DB$24,BM$4-$D83+1),$F83-SUM($Z83:BL83)))))</f>
        <v>0</v>
      </c>
      <c r="BN83" s="191" t="n">
        <f aca="false" t="array" ref="BN83:BN83">IF(BN$4&lt;$D83,0,IF(BN$4&gt;$F$21,0,IF(BN$4=$F$21,$F83-SUM($Z83:BM83),MIN($F83*INDEX($AA$24:$DB$24,BN$4-$D83+1),$F83-SUM($Z83:BM83)))))</f>
        <v>0</v>
      </c>
      <c r="BO83" s="191" t="n">
        <f aca="false" t="array" ref="BO83:BO83">IF(BO$4&lt;$D83,0,IF(BO$4&gt;$F$21,0,IF(BO$4=$F$21,$F83-SUM($Z83:BN83),MIN($F83*INDEX($AA$24:$DB$24,BO$4-$D83+1),$F83-SUM($Z83:BN83)))))</f>
        <v>0</v>
      </c>
      <c r="BP83" s="191" t="n">
        <f aca="false" t="array" ref="BP83:BP83">IF(BP$4&lt;$D83,0,IF(BP$4&gt;$F$21,0,IF(BP$4=$F$21,$F83-SUM($Z83:BO83),MIN($F83*INDEX($AA$24:$DB$24,BP$4-$D83+1),$F83-SUM($Z83:BO83)))))</f>
        <v>0</v>
      </c>
      <c r="BQ83" s="191" t="n">
        <f aca="false" t="array" ref="BQ83:BQ83">IF(BQ$4&lt;$D83,0,IF(BQ$4&gt;$F$21,0,IF(BQ$4=$F$21,$F83-SUM($Z83:BP83),MIN($F83*INDEX($AA$24:$DB$24,BQ$4-$D83+1),$F83-SUM($Z83:BP83)))))</f>
        <v>0</v>
      </c>
      <c r="BR83" s="191" t="n">
        <f aca="false" t="array" ref="BR83:BR83">IF(BR$4&lt;$D83,0,IF(BR$4&gt;$F$21,0,IF(BR$4=$F$21,$F83-SUM($Z83:BQ83),MIN($F83*INDEX($AA$24:$DB$24,BR$4-$D83+1),$F83-SUM($Z83:BQ83)))))</f>
        <v>0</v>
      </c>
      <c r="BS83" s="191" t="n">
        <f aca="false" t="array" ref="BS83:BS83">IF(BS$4&lt;$D83,0,IF(BS$4&gt;$F$21,0,IF(BS$4=$F$21,$F83-SUM($Z83:BR83),MIN($F83*INDEX($AA$24:$DB$24,BS$4-$D83+1),$F83-SUM($Z83:BR83)))))</f>
        <v>0</v>
      </c>
      <c r="BT83" s="191" t="n">
        <f aca="false" t="array" ref="BT83:BT83">IF(BT$4&lt;$D83,0,IF(BT$4&gt;$F$21,0,IF(BT$4=$F$21,$F83-SUM($Z83:BS83),MIN($F83*INDEX($AA$24:$DB$24,BT$4-$D83+1),$F83-SUM($Z83:BS83)))))</f>
        <v>0</v>
      </c>
      <c r="BU83" s="191" t="n">
        <f aca="false" t="array" ref="BU83:BU83">IF(BU$4&lt;$D83,0,IF(BU$4&gt;$F$21,0,IF(BU$4=$F$21,$F83-SUM($Z83:BT83),MIN($F83*INDEX($AA$24:$DB$24,BU$4-$D83+1),$F83-SUM($Z83:BT83)))))</f>
        <v>0</v>
      </c>
      <c r="BV83" s="191" t="n">
        <f aca="false" t="array" ref="BV83:BV83">IF(BV$4&lt;$D83,0,IF(BV$4&gt;$F$21,0,IF(BV$4=$F$21,$F83-SUM($Z83:BU83),MIN($F83*INDEX($AA$24:$DB$24,BV$4-$D83+1),$F83-SUM($Z83:BU83)))))</f>
        <v>0</v>
      </c>
      <c r="BW83" s="191" t="n">
        <f aca="false" t="array" ref="BW83:BW83">IF(BW$4&lt;$D83,0,IF(BW$4&gt;$F$21,0,IF(BW$4=$F$21,$F83-SUM($Z83:BV83),MIN($F83*INDEX($AA$24:$DB$24,BW$4-$D83+1),$F83-SUM($Z83:BV83)))))</f>
        <v>0</v>
      </c>
      <c r="BX83" s="191" t="n">
        <f aca="false" t="array" ref="BX83:BX83">IF(BX$4&lt;$D83,0,IF(BX$4&gt;$F$21,0,IF(BX$4=$F$21,$F83-SUM($Z83:BW83),MIN($F83*INDEX($AA$24:$DB$24,BX$4-$D83+1),$F83-SUM($Z83:BW83)))))</f>
        <v>0</v>
      </c>
      <c r="BY83" s="191" t="n">
        <f aca="false" t="array" ref="BY83:BY83">IF(BY$4&lt;$D83,0,IF(BY$4&gt;$F$21,0,IF(BY$4=$F$21,$F83-SUM($Z83:BX83),MIN($F83*INDEX($AA$24:$DB$24,BY$4-$D83+1),$F83-SUM($Z83:BX83)))))</f>
        <v>0</v>
      </c>
      <c r="BZ83" s="191" t="n">
        <f aca="false" t="array" ref="BZ83:BZ83">IF(BZ$4&lt;$D83,0,IF(BZ$4&gt;$F$21,0,IF(BZ$4=$F$21,$F83-SUM($Z83:BY83),MIN($F83*INDEX($AA$24:$DB$24,BZ$4-$D83+1),$F83-SUM($Z83:BY83)))))</f>
        <v>0</v>
      </c>
      <c r="CA83" s="191" t="n">
        <f aca="false" t="array" ref="CA83:CA83">IF(CA$4&lt;$D83,0,IF(CA$4&gt;$F$21,0,IF(CA$4=$F$21,$F83-SUM($Z83:BZ83),MIN($F83*INDEX($AA$24:$DB$24,CA$4-$D83+1),$F83-SUM($Z83:BZ83)))))</f>
        <v>0</v>
      </c>
      <c r="CB83" s="191" t="n">
        <f aca="false" t="array" ref="CB83:CB83">IF(CB$4&lt;$D83,0,IF(CB$4&gt;$F$21,0,IF(CB$4=$F$21,$F83-SUM($Z83:CA83),MIN($F83*INDEX($AA$24:$DB$24,CB$4-$D83+1),$F83-SUM($Z83:CA83)))))</f>
        <v>0</v>
      </c>
      <c r="CC83" s="191" t="n">
        <f aca="false" t="array" ref="CC83:CC83">IF(CC$4&lt;$D83,0,IF(CC$4&gt;$F$21,0,IF(CC$4=$F$21,$F83-SUM($Z83:CB83),MIN($F83*INDEX($AA$24:$DB$24,CC$4-$D83+1),$F83-SUM($Z83:CB83)))))</f>
        <v>0</v>
      </c>
      <c r="CD83" s="191" t="n">
        <f aca="false" t="array" ref="CD83:CD83">IF(CD$4&lt;$D83,0,IF(CD$4&gt;$F$21,0,IF(CD$4=$F$21,$F83-SUM($Z83:CC83),MIN($F83*INDEX($AA$24:$DB$24,CD$4-$D83+1),$F83-SUM($Z83:CC83)))))</f>
        <v>0</v>
      </c>
      <c r="CE83" s="191" t="n">
        <f aca="false" t="array" ref="CE83:CE83">IF(CE$4&lt;$D83,0,IF(CE$4&gt;$F$21,0,IF(CE$4=$F$21,$F83-SUM($Z83:CD83),MIN($F83*INDEX($AA$24:$DB$24,CE$4-$D83+1),$F83-SUM($Z83:CD83)))))</f>
        <v>0</v>
      </c>
      <c r="CF83" s="191" t="n">
        <f aca="false" t="array" ref="CF83:CF83">IF(CF$4&lt;$D83,0,IF(CF$4&gt;$F$21,0,IF(CF$4=$F$21,$F83-SUM($Z83:CE83),MIN($F83*INDEX($AA$24:$DB$24,CF$4-$D83+1),$F83-SUM($Z83:CE83)))))</f>
        <v>0</v>
      </c>
      <c r="CG83" s="191" t="n">
        <f aca="false" t="array" ref="CG83:CG83">IF(CG$4&lt;$D83,0,IF(CG$4&gt;$F$21,0,IF(CG$4=$F$21,$F83-SUM($Z83:CF83),MIN($F83*INDEX($AA$24:$DB$24,CG$4-$D83+1),$F83-SUM($Z83:CF83)))))</f>
        <v>0</v>
      </c>
      <c r="CH83" s="191" t="n">
        <f aca="false" t="array" ref="CH83:CH83">IF(CH$4&lt;$D83,0,IF(CH$4&gt;$F$21,0,IF(CH$4=$F$21,$F83-SUM($Z83:CG83),MIN($F83*INDEX($AA$24:$DB$24,CH$4-$D83+1),$F83-SUM($Z83:CG83)))))</f>
        <v>0</v>
      </c>
      <c r="CI83" s="191" t="n">
        <f aca="false" t="array" ref="CI83:CI83">IF(CI$4&lt;$D83,0,IF(CI$4&gt;$F$21,0,IF(CI$4=$F$21,$F83-SUM($Z83:CH83),MIN($F83*INDEX($AA$24:$DB$24,CI$4-$D83+1),$F83-SUM($Z83:CH83)))))</f>
        <v>0</v>
      </c>
      <c r="CJ83" s="191" t="n">
        <f aca="false" t="array" ref="CJ83:CJ83">IF(CJ$4&lt;$D83,0,IF(CJ$4&gt;$F$21,0,IF(CJ$4=$F$21,$F83-SUM($Z83:CI83),MIN($F83*INDEX($AA$24:$DB$24,CJ$4-$D83+1),$F83-SUM($Z83:CI83)))))</f>
        <v>0</v>
      </c>
      <c r="CK83" s="191" t="n">
        <f aca="false" t="array" ref="CK83:CK83">IF(CK$4&lt;$D83,0,IF(CK$4&gt;$F$21,0,IF(CK$4=$F$21,$F83-SUM($Z83:CJ83),MIN($F83*INDEX($AA$24:$DB$24,CK$4-$D83+1),$F83-SUM($Z83:CJ83)))))</f>
        <v>0</v>
      </c>
      <c r="CL83" s="191" t="n">
        <f aca="false" t="array" ref="CL83:CL83">IF(CL$4&lt;$D83,0,IF(CL$4&gt;$F$21,0,IF(CL$4=$F$21,$F83-SUM($Z83:CK83),MIN($F83*INDEX($AA$24:$DB$24,CL$4-$D83+1),$F83-SUM($Z83:CK83)))))</f>
        <v>0</v>
      </c>
      <c r="CM83" s="191" t="n">
        <f aca="false" t="array" ref="CM83:CM83">IF(CM$4&lt;$D83,0,IF(CM$4&gt;$F$21,0,IF(CM$4=$F$21,$F83-SUM($Z83:CL83),MIN($F83*INDEX($AA$24:$DB$24,CM$4-$D83+1),$F83-SUM($Z83:CL83)))))</f>
        <v>0</v>
      </c>
      <c r="CN83" s="191" t="n">
        <f aca="false" t="array" ref="CN83:CN83">IF(CN$4&lt;$D83,0,IF(CN$4&gt;$F$21,0,IF(CN$4=$F$21,$F83-SUM($Z83:CM83),MIN($F83*INDEX($AA$24:$DB$24,CN$4-$D83+1),$F83-SUM($Z83:CM83)))))</f>
        <v>0</v>
      </c>
      <c r="CO83" s="191" t="n">
        <f aca="false" t="array" ref="CO83:CO83">IF(CO$4&lt;$D83,0,IF(CO$4&gt;$F$21,0,IF(CO$4=$F$21,$F83-SUM($Z83:CN83),MIN($F83*INDEX($AA$24:$DB$24,CO$4-$D83+1),$F83-SUM($Z83:CN83)))))</f>
        <v>0</v>
      </c>
      <c r="CP83" s="191" t="n">
        <f aca="false" t="array" ref="CP83:CP83">IF(CP$4&lt;$D83,0,IF(CP$4&gt;$F$21,0,IF(CP$4=$F$21,$F83-SUM($Z83:CO83),MIN($F83*INDEX($AA$24:$DB$24,CP$4-$D83+1),$F83-SUM($Z83:CO83)))))</f>
        <v>0</v>
      </c>
      <c r="CQ83" s="191" t="n">
        <f aca="false" t="array" ref="CQ83:CQ83">IF(CQ$4&lt;$D83,0,IF(CQ$4&gt;$F$21,0,IF(CQ$4=$F$21,$F83-SUM($Z83:CP83),MIN($F83*INDEX($AA$24:$DB$24,CQ$4-$D83+1),$F83-SUM($Z83:CP83)))))</f>
        <v>0</v>
      </c>
      <c r="CR83" s="191" t="n">
        <f aca="false" t="array" ref="CR83:CR83">IF(CR$4&lt;$D83,0,IF(CR$4&gt;$F$21,0,IF(CR$4=$F$21,$F83-SUM($Z83:CQ83),MIN($F83*INDEX($AA$24:$DB$24,CR$4-$D83+1),$F83-SUM($Z83:CQ83)))))</f>
        <v>0</v>
      </c>
      <c r="CS83" s="191" t="n">
        <f aca="false" t="array" ref="CS83:CS83">IF(CS$4&lt;$D83,0,IF(CS$4&gt;$F$21,0,IF(CS$4=$F$21,$F83-SUM($Z83:CR83),MIN($F83*INDEX($AA$24:$DB$24,CS$4-$D83+1),$F83-SUM($Z83:CR83)))))</f>
        <v>0</v>
      </c>
      <c r="CT83" s="191" t="n">
        <f aca="false" t="array" ref="CT83:CT83">IF(CT$4&lt;$D83,0,IF(CT$4&gt;$F$21,0,IF(CT$4=$F$21,$F83-SUM($Z83:CS83),MIN($F83*INDEX($AA$24:$DB$24,CT$4-$D83+1),$F83-SUM($Z83:CS83)))))</f>
        <v>0</v>
      </c>
      <c r="CU83" s="191" t="n">
        <f aca="false" t="array" ref="CU83:CU83">IF(CU$4&lt;$D83,0,IF(CU$4&gt;$F$21,0,IF(CU$4=$F$21,$F83-SUM($Z83:CT83),MIN($F83*INDEX($AA$24:$DB$24,CU$4-$D83+1),$F83-SUM($Z83:CT83)))))</f>
        <v>0</v>
      </c>
      <c r="CV83" s="191" t="n">
        <f aca="false" t="array" ref="CV83:CV83">IF(CV$4&lt;$D83,0,IF(CV$4&gt;$F$21,0,IF(CV$4=$F$21,$F83-SUM($Z83:CU83),MIN($F83*INDEX($AA$24:$DB$24,CV$4-$D83+1),$F83-SUM($Z83:CU83)))))</f>
        <v>0</v>
      </c>
      <c r="CW83" s="191" t="n">
        <f aca="false" t="array" ref="CW83:CW83">IF(CW$4&lt;$D83,0,IF(CW$4&gt;$F$21,0,IF(CW$4=$F$21,$F83-SUM($Z83:CV83),MIN($F83*INDEX($AA$24:$DB$24,CW$4-$D83+1),$F83-SUM($Z83:CV83)))))</f>
        <v>0</v>
      </c>
      <c r="CX83" s="191" t="n">
        <f aca="false" t="array" ref="CX83:CX83">IF(CX$4&lt;$D83,0,IF(CX$4&gt;$F$21,0,IF(CX$4=$F$21,$F83-SUM($Z83:CW83),MIN($F83*INDEX($AA$24:$DB$24,CX$4-$D83+1),$F83-SUM($Z83:CW83)))))</f>
        <v>0</v>
      </c>
      <c r="CY83" s="191" t="n">
        <f aca="false" t="array" ref="CY83:CY83">IF(CY$4&lt;$D83,0,IF(CY$4&gt;$F$21,0,IF(CY$4=$F$21,$F83-SUM($Z83:CX83),MIN($F83*INDEX($AA$24:$DB$24,CY$4-$D83+1),$F83-SUM($Z83:CX83)))))</f>
        <v>0</v>
      </c>
      <c r="CZ83" s="191" t="n">
        <f aca="false" t="array" ref="CZ83:CZ83">IF(CZ$4&lt;$D83,0,IF(CZ$4&gt;$F$21,0,IF(CZ$4=$F$21,$F83-SUM($Z83:CY83),MIN($F83*INDEX($AA$24:$DB$24,CZ$4-$D83+1),$F83-SUM($Z83:CY83)))))</f>
        <v>0</v>
      </c>
      <c r="DA83" s="191" t="n">
        <f aca="false" t="array" ref="DA83:DA83">IF(DA$4&lt;$D83,0,IF(DA$4&gt;$F$21,0,IF(DA$4=$F$21,$F83-SUM($Z83:CZ83),MIN($F83*INDEX($AA$24:$DB$24,DA$4-$D83+1),$F83-SUM($Z83:CZ83)))))</f>
        <v>0</v>
      </c>
      <c r="DB83" s="191" t="n">
        <f aca="false" t="array" ref="DB83:DB83">IF(DB$4&lt;$D83,0,IF(DB$4&gt;$F$21,0,IF(DB$4=$F$21,$F83-SUM($Z83:DA83),MIN($F83*INDEX($AA$24:$DB$24,DB$4-$D83+1),$F83-SUM($Z83:DA83)))))</f>
        <v>0</v>
      </c>
    </row>
    <row r="84" customFormat="false" ht="14.25" hidden="false" customHeight="false" outlineLevel="3" collapsed="false">
      <c r="D84" s="3" t="n">
        <v>59</v>
      </c>
      <c r="E84" s="3" t="str">
        <v>Total Capex Year 59</v>
      </c>
      <c r="F84" s="187" t="n">
        <v>0</v>
      </c>
      <c r="G84" s="187" t="n">
        <f aca="false">SUM(AA84:DB84)-F84</f>
        <v>0</v>
      </c>
      <c r="AA84" s="191" t="n">
        <f aca="false" t="array" ref="AA84:AA84">IF(AA$4&lt;$D84,0,IF(AA$4&gt;$F$21,0,IF(AA$4=$F$21,$F84-SUM($Z84:Z84),MIN($F84*INDEX($AA$24:$DB$24,AA$4-$D84+1),$F84-SUM($Z84:Z84)))))</f>
        <v>0</v>
      </c>
      <c r="AB84" s="191" t="n">
        <f aca="false" t="array" ref="AB84:AB84">IF(AB$4&lt;$D84,0,IF(AB$4&gt;$F$21,0,IF(AB$4=$F$21,$F84-SUM($Z84:AA84),MIN($F84*INDEX($AA$24:$DB$24,AB$4-$D84+1),$F84-SUM($Z84:AA84)))))</f>
        <v>0</v>
      </c>
      <c r="AC84" s="191" t="n">
        <f aca="false" t="array" ref="AC84:AC84">IF(AC$4&lt;$D84,0,IF(AC$4&gt;$F$21,0,IF(AC$4=$F$21,$F84-SUM($Z84:AB84),MIN($F84*INDEX($AA$24:$DB$24,AC$4-$D84+1),$F84-SUM($Z84:AB84)))))</f>
        <v>0</v>
      </c>
      <c r="AD84" s="191" t="n">
        <f aca="false" t="array" ref="AD84:AD84">IF(AD$4&lt;$D84,0,IF(AD$4&gt;$F$21,0,IF(AD$4=$F$21,$F84-SUM($Z84:AC84),MIN($F84*INDEX($AA$24:$DB$24,AD$4-$D84+1),$F84-SUM($Z84:AC84)))))</f>
        <v>0</v>
      </c>
      <c r="AE84" s="191" t="n">
        <f aca="false" t="array" ref="AE84:AE84">IF(AE$4&lt;$D84,0,IF(AE$4&gt;$F$21,0,IF(AE$4=$F$21,$F84-SUM($Z84:AD84),MIN($F84*INDEX($AA$24:$DB$24,AE$4-$D84+1),$F84-SUM($Z84:AD84)))))</f>
        <v>0</v>
      </c>
      <c r="AF84" s="191" t="n">
        <f aca="false" t="array" ref="AF84:AF84">IF(AF$4&lt;$D84,0,IF(AF$4&gt;$F$21,0,IF(AF$4=$F$21,$F84-SUM($Z84:AE84),MIN($F84*INDEX($AA$24:$DB$24,AF$4-$D84+1),$F84-SUM($Z84:AE84)))))</f>
        <v>0</v>
      </c>
      <c r="AG84" s="191" t="n">
        <f aca="false" t="array" ref="AG84:AG84">IF(AG$4&lt;$D84,0,IF(AG$4&gt;$F$21,0,IF(AG$4=$F$21,$F84-SUM($Z84:AF84),MIN($F84*INDEX($AA$24:$DB$24,AG$4-$D84+1),$F84-SUM($Z84:AF84)))))</f>
        <v>0</v>
      </c>
      <c r="AH84" s="191" t="n">
        <f aca="false" t="array" ref="AH84:AH84">IF(AH$4&lt;$D84,0,IF(AH$4&gt;$F$21,0,IF(AH$4=$F$21,$F84-SUM($Z84:AG84),MIN($F84*INDEX($AA$24:$DB$24,AH$4-$D84+1),$F84-SUM($Z84:AG84)))))</f>
        <v>0</v>
      </c>
      <c r="AI84" s="191" t="n">
        <f aca="false" t="array" ref="AI84:AI84">IF(AI$4&lt;$D84,0,IF(AI$4&gt;$F$21,0,IF(AI$4=$F$21,$F84-SUM($Z84:AH84),MIN($F84*INDEX($AA$24:$DB$24,AI$4-$D84+1),$F84-SUM($Z84:AH84)))))</f>
        <v>0</v>
      </c>
      <c r="AJ84" s="191" t="n">
        <f aca="false" t="array" ref="AJ84:AJ84">IF(AJ$4&lt;$D84,0,IF(AJ$4&gt;$F$21,0,IF(AJ$4=$F$21,$F84-SUM($Z84:AI84),MIN($F84*INDEX($AA$24:$DB$24,AJ$4-$D84+1),$F84-SUM($Z84:AI84)))))</f>
        <v>0</v>
      </c>
      <c r="AK84" s="191" t="n">
        <f aca="false" t="array" ref="AK84:AK84">IF(AK$4&lt;$D84,0,IF(AK$4&gt;$F$21,0,IF(AK$4=$F$21,$F84-SUM($Z84:AJ84),MIN($F84*INDEX($AA$24:$DB$24,AK$4-$D84+1),$F84-SUM($Z84:AJ84)))))</f>
        <v>0</v>
      </c>
      <c r="AL84" s="191" t="n">
        <f aca="false" t="array" ref="AL84:AL84">IF(AL$4&lt;$D84,0,IF(AL$4&gt;$F$21,0,IF(AL$4=$F$21,$F84-SUM($Z84:AK84),MIN($F84*INDEX($AA$24:$DB$24,AL$4-$D84+1),$F84-SUM($Z84:AK84)))))</f>
        <v>0</v>
      </c>
      <c r="AM84" s="191" t="n">
        <f aca="false" t="array" ref="AM84:AM84">IF(AM$4&lt;$D84,0,IF(AM$4&gt;$F$21,0,IF(AM$4=$F$21,$F84-SUM($Z84:AL84),MIN($F84*INDEX($AA$24:$DB$24,AM$4-$D84+1),$F84-SUM($Z84:AL84)))))</f>
        <v>0</v>
      </c>
      <c r="AN84" s="191" t="n">
        <f aca="false" t="array" ref="AN84:AN84">IF(AN$4&lt;$D84,0,IF(AN$4&gt;$F$21,0,IF(AN$4=$F$21,$F84-SUM($Z84:AM84),MIN($F84*INDEX($AA$24:$DB$24,AN$4-$D84+1),$F84-SUM($Z84:AM84)))))</f>
        <v>0</v>
      </c>
      <c r="AO84" s="191" t="n">
        <f aca="false" t="array" ref="AO84:AO84">IF(AO$4&lt;$D84,0,IF(AO$4&gt;$F$21,0,IF(AO$4=$F$21,$F84-SUM($Z84:AN84),MIN($F84*INDEX($AA$24:$DB$24,AO$4-$D84+1),$F84-SUM($Z84:AN84)))))</f>
        <v>0</v>
      </c>
      <c r="AP84" s="191" t="n">
        <f aca="false" t="array" ref="AP84:AP84">IF(AP$4&lt;$D84,0,IF(AP$4&gt;$F$21,0,IF(AP$4=$F$21,$F84-SUM($Z84:AO84),MIN($F84*INDEX($AA$24:$DB$24,AP$4-$D84+1),$F84-SUM($Z84:AO84)))))</f>
        <v>0</v>
      </c>
      <c r="AQ84" s="191" t="n">
        <f aca="false" t="array" ref="AQ84:AQ84">IF(AQ$4&lt;$D84,0,IF(AQ$4&gt;$F$21,0,IF(AQ$4=$F$21,$F84-SUM($Z84:AP84),MIN($F84*INDEX($AA$24:$DB$24,AQ$4-$D84+1),$F84-SUM($Z84:AP84)))))</f>
        <v>0</v>
      </c>
      <c r="AR84" s="191" t="n">
        <f aca="false" t="array" ref="AR84:AR84">IF(AR$4&lt;$D84,0,IF(AR$4&gt;$F$21,0,IF(AR$4=$F$21,$F84-SUM($Z84:AQ84),MIN($F84*INDEX($AA$24:$DB$24,AR$4-$D84+1),$F84-SUM($Z84:AQ84)))))</f>
        <v>0</v>
      </c>
      <c r="AS84" s="191" t="n">
        <f aca="false" t="array" ref="AS84:AS84">IF(AS$4&lt;$D84,0,IF(AS$4&gt;$F$21,0,IF(AS$4=$F$21,$F84-SUM($Z84:AR84),MIN($F84*INDEX($AA$24:$DB$24,AS$4-$D84+1),$F84-SUM($Z84:AR84)))))</f>
        <v>0</v>
      </c>
      <c r="AT84" s="191" t="n">
        <f aca="false" t="array" ref="AT84:AT84">IF(AT$4&lt;$D84,0,IF(AT$4&gt;$F$21,0,IF(AT$4=$F$21,$F84-SUM($Z84:AS84),MIN($F84*INDEX($AA$24:$DB$24,AT$4-$D84+1),$F84-SUM($Z84:AS84)))))</f>
        <v>0</v>
      </c>
      <c r="AU84" s="191" t="n">
        <f aca="false" t="array" ref="AU84:AU84">IF(AU$4&lt;$D84,0,IF(AU$4&gt;$F$21,0,IF(AU$4=$F$21,$F84-SUM($Z84:AT84),MIN($F84*INDEX($AA$24:$DB$24,AU$4-$D84+1),$F84-SUM($Z84:AT84)))))</f>
        <v>0</v>
      </c>
      <c r="AV84" s="191" t="n">
        <f aca="false" t="array" ref="AV84:AV84">IF(AV$4&lt;$D84,0,IF(AV$4&gt;$F$21,0,IF(AV$4=$F$21,$F84-SUM($Z84:AU84),MIN($F84*INDEX($AA$24:$DB$24,AV$4-$D84+1),$F84-SUM($Z84:AU84)))))</f>
        <v>0</v>
      </c>
      <c r="AW84" s="191" t="n">
        <f aca="false" t="array" ref="AW84:AW84">IF(AW$4&lt;$D84,0,IF(AW$4&gt;$F$21,0,IF(AW$4=$F$21,$F84-SUM($Z84:AV84),MIN($F84*INDEX($AA$24:$DB$24,AW$4-$D84+1),$F84-SUM($Z84:AV84)))))</f>
        <v>0</v>
      </c>
      <c r="AX84" s="191" t="n">
        <f aca="false" t="array" ref="AX84:AX84">IF(AX$4&lt;$D84,0,IF(AX$4&gt;$F$21,0,IF(AX$4=$F$21,$F84-SUM($Z84:AW84),MIN($F84*INDEX($AA$24:$DB$24,AX$4-$D84+1),$F84-SUM($Z84:AW84)))))</f>
        <v>0</v>
      </c>
      <c r="AY84" s="191" t="n">
        <f aca="false" t="array" ref="AY84:AY84">IF(AY$4&lt;$D84,0,IF(AY$4&gt;$F$21,0,IF(AY$4=$F$21,$F84-SUM($Z84:AX84),MIN($F84*INDEX($AA$24:$DB$24,AY$4-$D84+1),$F84-SUM($Z84:AX84)))))</f>
        <v>0</v>
      </c>
      <c r="AZ84" s="191" t="n">
        <f aca="false" t="array" ref="AZ84:AZ84">IF(AZ$4&lt;$D84,0,IF(AZ$4&gt;$F$21,0,IF(AZ$4=$F$21,$F84-SUM($Z84:AY84),MIN($F84*INDEX($AA$24:$DB$24,AZ$4-$D84+1),$F84-SUM($Z84:AY84)))))</f>
        <v>0</v>
      </c>
      <c r="BA84" s="191" t="n">
        <f aca="false" t="array" ref="BA84:BA84">IF(BA$4&lt;$D84,0,IF(BA$4&gt;$F$21,0,IF(BA$4=$F$21,$F84-SUM($Z84:AZ84),MIN($F84*INDEX($AA$24:$DB$24,BA$4-$D84+1),$F84-SUM($Z84:AZ84)))))</f>
        <v>0</v>
      </c>
      <c r="BB84" s="191" t="n">
        <f aca="false" t="array" ref="BB84:BB84">IF(BB$4&lt;$D84,0,IF(BB$4&gt;$F$21,0,IF(BB$4=$F$21,$F84-SUM($Z84:BA84),MIN($F84*INDEX($AA$24:$DB$24,BB$4-$D84+1),$F84-SUM($Z84:BA84)))))</f>
        <v>0</v>
      </c>
      <c r="BC84" s="191" t="n">
        <f aca="false" t="array" ref="BC84:BC84">IF(BC$4&lt;$D84,0,IF(BC$4&gt;$F$21,0,IF(BC$4=$F$21,$F84-SUM($Z84:BB84),MIN($F84*INDEX($AA$24:$DB$24,BC$4-$D84+1),$F84-SUM($Z84:BB84)))))</f>
        <v>0</v>
      </c>
      <c r="BD84" s="191" t="n">
        <f aca="false" t="array" ref="BD84:BD84">IF(BD$4&lt;$D84,0,IF(BD$4&gt;$F$21,0,IF(BD$4=$F$21,$F84-SUM($Z84:BC84),MIN($F84*INDEX($AA$24:$DB$24,BD$4-$D84+1),$F84-SUM($Z84:BC84)))))</f>
        <v>0</v>
      </c>
      <c r="BE84" s="191" t="n">
        <f aca="false" t="array" ref="BE84:BE84">IF(BE$4&lt;$D84,0,IF(BE$4&gt;$F$21,0,IF(BE$4=$F$21,$F84-SUM($Z84:BD84),MIN($F84*INDEX($AA$24:$DB$24,BE$4-$D84+1),$F84-SUM($Z84:BD84)))))</f>
        <v>0</v>
      </c>
      <c r="BF84" s="191" t="n">
        <f aca="false" t="array" ref="BF84:BF84">IF(BF$4&lt;$D84,0,IF(BF$4&gt;$F$21,0,IF(BF$4=$F$21,$F84-SUM($Z84:BE84),MIN($F84*INDEX($AA$24:$DB$24,BF$4-$D84+1),$F84-SUM($Z84:BE84)))))</f>
        <v>0</v>
      </c>
      <c r="BG84" s="191" t="n">
        <f aca="false" t="array" ref="BG84:BG84">IF(BG$4&lt;$D84,0,IF(BG$4&gt;$F$21,0,IF(BG$4=$F$21,$F84-SUM($Z84:BF84),MIN($F84*INDEX($AA$24:$DB$24,BG$4-$D84+1),$F84-SUM($Z84:BF84)))))</f>
        <v>0</v>
      </c>
      <c r="BH84" s="191" t="n">
        <f aca="false" t="array" ref="BH84:BH84">IF(BH$4&lt;$D84,0,IF(BH$4&gt;$F$21,0,IF(BH$4=$F$21,$F84-SUM($Z84:BG84),MIN($F84*INDEX($AA$24:$DB$24,BH$4-$D84+1),$F84-SUM($Z84:BG84)))))</f>
        <v>0</v>
      </c>
      <c r="BI84" s="191" t="n">
        <f aca="false" t="array" ref="BI84:BI84">IF(BI$4&lt;$D84,0,IF(BI$4&gt;$F$21,0,IF(BI$4=$F$21,$F84-SUM($Z84:BH84),MIN($F84*INDEX($AA$24:$DB$24,BI$4-$D84+1),$F84-SUM($Z84:BH84)))))</f>
        <v>0</v>
      </c>
      <c r="BJ84" s="191" t="n">
        <f aca="false" t="array" ref="BJ84:BJ84">IF(BJ$4&lt;$D84,0,IF(BJ$4&gt;$F$21,0,IF(BJ$4=$F$21,$F84-SUM($Z84:BI84),MIN($F84*INDEX($AA$24:$DB$24,BJ$4-$D84+1),$F84-SUM($Z84:BI84)))))</f>
        <v>0</v>
      </c>
      <c r="BK84" s="191" t="n">
        <f aca="false" t="array" ref="BK84:BK84">IF(BK$4&lt;$D84,0,IF(BK$4&gt;$F$21,0,IF(BK$4=$F$21,$F84-SUM($Z84:BJ84),MIN($F84*INDEX($AA$24:$DB$24,BK$4-$D84+1),$F84-SUM($Z84:BJ84)))))</f>
        <v>0</v>
      </c>
      <c r="BL84" s="191" t="n">
        <f aca="false" t="array" ref="BL84:BL84">IF(BL$4&lt;$D84,0,IF(BL$4&gt;$F$21,0,IF(BL$4=$F$21,$F84-SUM($Z84:BK84),MIN($F84*INDEX($AA$24:$DB$24,BL$4-$D84+1),$F84-SUM($Z84:BK84)))))</f>
        <v>0</v>
      </c>
      <c r="BM84" s="191" t="n">
        <f aca="false" t="array" ref="BM84:BM84">IF(BM$4&lt;$D84,0,IF(BM$4&gt;$F$21,0,IF(BM$4=$F$21,$F84-SUM($Z84:BL84),MIN($F84*INDEX($AA$24:$DB$24,BM$4-$D84+1),$F84-SUM($Z84:BL84)))))</f>
        <v>0</v>
      </c>
      <c r="BN84" s="191" t="n">
        <f aca="false" t="array" ref="BN84:BN84">IF(BN$4&lt;$D84,0,IF(BN$4&gt;$F$21,0,IF(BN$4=$F$21,$F84-SUM($Z84:BM84),MIN($F84*INDEX($AA$24:$DB$24,BN$4-$D84+1),$F84-SUM($Z84:BM84)))))</f>
        <v>0</v>
      </c>
      <c r="BO84" s="191" t="n">
        <f aca="false" t="array" ref="BO84:BO84">IF(BO$4&lt;$D84,0,IF(BO$4&gt;$F$21,0,IF(BO$4=$F$21,$F84-SUM($Z84:BN84),MIN($F84*INDEX($AA$24:$DB$24,BO$4-$D84+1),$F84-SUM($Z84:BN84)))))</f>
        <v>0</v>
      </c>
      <c r="BP84" s="191" t="n">
        <f aca="false" t="array" ref="BP84:BP84">IF(BP$4&lt;$D84,0,IF(BP$4&gt;$F$21,0,IF(BP$4=$F$21,$F84-SUM($Z84:BO84),MIN($F84*INDEX($AA$24:$DB$24,BP$4-$D84+1),$F84-SUM($Z84:BO84)))))</f>
        <v>0</v>
      </c>
      <c r="BQ84" s="191" t="n">
        <f aca="false" t="array" ref="BQ84:BQ84">IF(BQ$4&lt;$D84,0,IF(BQ$4&gt;$F$21,0,IF(BQ$4=$F$21,$F84-SUM($Z84:BP84),MIN($F84*INDEX($AA$24:$DB$24,BQ$4-$D84+1),$F84-SUM($Z84:BP84)))))</f>
        <v>0</v>
      </c>
      <c r="BR84" s="191" t="n">
        <f aca="false" t="array" ref="BR84:BR84">IF(BR$4&lt;$D84,0,IF(BR$4&gt;$F$21,0,IF(BR$4=$F$21,$F84-SUM($Z84:BQ84),MIN($F84*INDEX($AA$24:$DB$24,BR$4-$D84+1),$F84-SUM($Z84:BQ84)))))</f>
        <v>0</v>
      </c>
      <c r="BS84" s="191" t="n">
        <f aca="false" t="array" ref="BS84:BS84">IF(BS$4&lt;$D84,0,IF(BS$4&gt;$F$21,0,IF(BS$4=$F$21,$F84-SUM($Z84:BR84),MIN($F84*INDEX($AA$24:$DB$24,BS$4-$D84+1),$F84-SUM($Z84:BR84)))))</f>
        <v>0</v>
      </c>
      <c r="BT84" s="191" t="n">
        <f aca="false" t="array" ref="BT84:BT84">IF(BT$4&lt;$D84,0,IF(BT$4&gt;$F$21,0,IF(BT$4=$F$21,$F84-SUM($Z84:BS84),MIN($F84*INDEX($AA$24:$DB$24,BT$4-$D84+1),$F84-SUM($Z84:BS84)))))</f>
        <v>0</v>
      </c>
      <c r="BU84" s="191" t="n">
        <f aca="false" t="array" ref="BU84:BU84">IF(BU$4&lt;$D84,0,IF(BU$4&gt;$F$21,0,IF(BU$4=$F$21,$F84-SUM($Z84:BT84),MIN($F84*INDEX($AA$24:$DB$24,BU$4-$D84+1),$F84-SUM($Z84:BT84)))))</f>
        <v>0</v>
      </c>
      <c r="BV84" s="191" t="n">
        <f aca="false" t="array" ref="BV84:BV84">IF(BV$4&lt;$D84,0,IF(BV$4&gt;$F$21,0,IF(BV$4=$F$21,$F84-SUM($Z84:BU84),MIN($F84*INDEX($AA$24:$DB$24,BV$4-$D84+1),$F84-SUM($Z84:BU84)))))</f>
        <v>0</v>
      </c>
      <c r="BW84" s="191" t="n">
        <f aca="false" t="array" ref="BW84:BW84">IF(BW$4&lt;$D84,0,IF(BW$4&gt;$F$21,0,IF(BW$4=$F$21,$F84-SUM($Z84:BV84),MIN($F84*INDEX($AA$24:$DB$24,BW$4-$D84+1),$F84-SUM($Z84:BV84)))))</f>
        <v>0</v>
      </c>
      <c r="BX84" s="191" t="n">
        <f aca="false" t="array" ref="BX84:BX84">IF(BX$4&lt;$D84,0,IF(BX$4&gt;$F$21,0,IF(BX$4=$F$21,$F84-SUM($Z84:BW84),MIN($F84*INDEX($AA$24:$DB$24,BX$4-$D84+1),$F84-SUM($Z84:BW84)))))</f>
        <v>0</v>
      </c>
      <c r="BY84" s="191" t="n">
        <f aca="false" t="array" ref="BY84:BY84">IF(BY$4&lt;$D84,0,IF(BY$4&gt;$F$21,0,IF(BY$4=$F$21,$F84-SUM($Z84:BX84),MIN($F84*INDEX($AA$24:$DB$24,BY$4-$D84+1),$F84-SUM($Z84:BX84)))))</f>
        <v>0</v>
      </c>
      <c r="BZ84" s="191" t="n">
        <f aca="false" t="array" ref="BZ84:BZ84">IF(BZ$4&lt;$D84,0,IF(BZ$4&gt;$F$21,0,IF(BZ$4=$F$21,$F84-SUM($Z84:BY84),MIN($F84*INDEX($AA$24:$DB$24,BZ$4-$D84+1),$F84-SUM($Z84:BY84)))))</f>
        <v>0</v>
      </c>
      <c r="CA84" s="191" t="n">
        <f aca="false" t="array" ref="CA84:CA84">IF(CA$4&lt;$D84,0,IF(CA$4&gt;$F$21,0,IF(CA$4=$F$21,$F84-SUM($Z84:BZ84),MIN($F84*INDEX($AA$24:$DB$24,CA$4-$D84+1),$F84-SUM($Z84:BZ84)))))</f>
        <v>0</v>
      </c>
      <c r="CB84" s="191" t="n">
        <f aca="false" t="array" ref="CB84:CB84">IF(CB$4&lt;$D84,0,IF(CB$4&gt;$F$21,0,IF(CB$4=$F$21,$F84-SUM($Z84:CA84),MIN($F84*INDEX($AA$24:$DB$24,CB$4-$D84+1),$F84-SUM($Z84:CA84)))))</f>
        <v>0</v>
      </c>
      <c r="CC84" s="191" t="n">
        <f aca="false" t="array" ref="CC84:CC84">IF(CC$4&lt;$D84,0,IF(CC$4&gt;$F$21,0,IF(CC$4=$F$21,$F84-SUM($Z84:CB84),MIN($F84*INDEX($AA$24:$DB$24,CC$4-$D84+1),$F84-SUM($Z84:CB84)))))</f>
        <v>0</v>
      </c>
      <c r="CD84" s="191" t="n">
        <f aca="false" t="array" ref="CD84:CD84">IF(CD$4&lt;$D84,0,IF(CD$4&gt;$F$21,0,IF(CD$4=$F$21,$F84-SUM($Z84:CC84),MIN($F84*INDEX($AA$24:$DB$24,CD$4-$D84+1),$F84-SUM($Z84:CC84)))))</f>
        <v>0</v>
      </c>
      <c r="CE84" s="191" t="n">
        <f aca="false" t="array" ref="CE84:CE84">IF(CE$4&lt;$D84,0,IF(CE$4&gt;$F$21,0,IF(CE$4=$F$21,$F84-SUM($Z84:CD84),MIN($F84*INDEX($AA$24:$DB$24,CE$4-$D84+1),$F84-SUM($Z84:CD84)))))</f>
        <v>0</v>
      </c>
      <c r="CF84" s="191" t="n">
        <f aca="false" t="array" ref="CF84:CF84">IF(CF$4&lt;$D84,0,IF(CF$4&gt;$F$21,0,IF(CF$4=$F$21,$F84-SUM($Z84:CE84),MIN($F84*INDEX($AA$24:$DB$24,CF$4-$D84+1),$F84-SUM($Z84:CE84)))))</f>
        <v>0</v>
      </c>
      <c r="CG84" s="191" t="n">
        <f aca="false" t="array" ref="CG84:CG84">IF(CG$4&lt;$D84,0,IF(CG$4&gt;$F$21,0,IF(CG$4=$F$21,$F84-SUM($Z84:CF84),MIN($F84*INDEX($AA$24:$DB$24,CG$4-$D84+1),$F84-SUM($Z84:CF84)))))</f>
        <v>0</v>
      </c>
      <c r="CH84" s="191" t="n">
        <f aca="false" t="array" ref="CH84:CH84">IF(CH$4&lt;$D84,0,IF(CH$4&gt;$F$21,0,IF(CH$4=$F$21,$F84-SUM($Z84:CG84),MIN($F84*INDEX($AA$24:$DB$24,CH$4-$D84+1),$F84-SUM($Z84:CG84)))))</f>
        <v>0</v>
      </c>
      <c r="CI84" s="191" t="n">
        <f aca="false" t="array" ref="CI84:CI84">IF(CI$4&lt;$D84,0,IF(CI$4&gt;$F$21,0,IF(CI$4=$F$21,$F84-SUM($Z84:CH84),MIN($F84*INDEX($AA$24:$DB$24,CI$4-$D84+1),$F84-SUM($Z84:CH84)))))</f>
        <v>0</v>
      </c>
      <c r="CJ84" s="191" t="n">
        <f aca="false" t="array" ref="CJ84:CJ84">IF(CJ$4&lt;$D84,0,IF(CJ$4&gt;$F$21,0,IF(CJ$4=$F$21,$F84-SUM($Z84:CI84),MIN($F84*INDEX($AA$24:$DB$24,CJ$4-$D84+1),$F84-SUM($Z84:CI84)))))</f>
        <v>0</v>
      </c>
      <c r="CK84" s="191" t="n">
        <f aca="false" t="array" ref="CK84:CK84">IF(CK$4&lt;$D84,0,IF(CK$4&gt;$F$21,0,IF(CK$4=$F$21,$F84-SUM($Z84:CJ84),MIN($F84*INDEX($AA$24:$DB$24,CK$4-$D84+1),$F84-SUM($Z84:CJ84)))))</f>
        <v>0</v>
      </c>
      <c r="CL84" s="191" t="n">
        <f aca="false" t="array" ref="CL84:CL84">IF(CL$4&lt;$D84,0,IF(CL$4&gt;$F$21,0,IF(CL$4=$F$21,$F84-SUM($Z84:CK84),MIN($F84*INDEX($AA$24:$DB$24,CL$4-$D84+1),$F84-SUM($Z84:CK84)))))</f>
        <v>0</v>
      </c>
      <c r="CM84" s="191" t="n">
        <f aca="false" t="array" ref="CM84:CM84">IF(CM$4&lt;$D84,0,IF(CM$4&gt;$F$21,0,IF(CM$4=$F$21,$F84-SUM($Z84:CL84),MIN($F84*INDEX($AA$24:$DB$24,CM$4-$D84+1),$F84-SUM($Z84:CL84)))))</f>
        <v>0</v>
      </c>
      <c r="CN84" s="191" t="n">
        <f aca="false" t="array" ref="CN84:CN84">IF(CN$4&lt;$D84,0,IF(CN$4&gt;$F$21,0,IF(CN$4=$F$21,$F84-SUM($Z84:CM84),MIN($F84*INDEX($AA$24:$DB$24,CN$4-$D84+1),$F84-SUM($Z84:CM84)))))</f>
        <v>0</v>
      </c>
      <c r="CO84" s="191" t="n">
        <f aca="false" t="array" ref="CO84:CO84">IF(CO$4&lt;$D84,0,IF(CO$4&gt;$F$21,0,IF(CO$4=$F$21,$F84-SUM($Z84:CN84),MIN($F84*INDEX($AA$24:$DB$24,CO$4-$D84+1),$F84-SUM($Z84:CN84)))))</f>
        <v>0</v>
      </c>
      <c r="CP84" s="191" t="n">
        <f aca="false" t="array" ref="CP84:CP84">IF(CP$4&lt;$D84,0,IF(CP$4&gt;$F$21,0,IF(CP$4=$F$21,$F84-SUM($Z84:CO84),MIN($F84*INDEX($AA$24:$DB$24,CP$4-$D84+1),$F84-SUM($Z84:CO84)))))</f>
        <v>0</v>
      </c>
      <c r="CQ84" s="191" t="n">
        <f aca="false" t="array" ref="CQ84:CQ84">IF(CQ$4&lt;$D84,0,IF(CQ$4&gt;$F$21,0,IF(CQ$4=$F$21,$F84-SUM($Z84:CP84),MIN($F84*INDEX($AA$24:$DB$24,CQ$4-$D84+1),$F84-SUM($Z84:CP84)))))</f>
        <v>0</v>
      </c>
      <c r="CR84" s="191" t="n">
        <f aca="false" t="array" ref="CR84:CR84">IF(CR$4&lt;$D84,0,IF(CR$4&gt;$F$21,0,IF(CR$4=$F$21,$F84-SUM($Z84:CQ84),MIN($F84*INDEX($AA$24:$DB$24,CR$4-$D84+1),$F84-SUM($Z84:CQ84)))))</f>
        <v>0</v>
      </c>
      <c r="CS84" s="191" t="n">
        <f aca="false" t="array" ref="CS84:CS84">IF(CS$4&lt;$D84,0,IF(CS$4&gt;$F$21,0,IF(CS$4=$F$21,$F84-SUM($Z84:CR84),MIN($F84*INDEX($AA$24:$DB$24,CS$4-$D84+1),$F84-SUM($Z84:CR84)))))</f>
        <v>0</v>
      </c>
      <c r="CT84" s="191" t="n">
        <f aca="false" t="array" ref="CT84:CT84">IF(CT$4&lt;$D84,0,IF(CT$4&gt;$F$21,0,IF(CT$4=$F$21,$F84-SUM($Z84:CS84),MIN($F84*INDEX($AA$24:$DB$24,CT$4-$D84+1),$F84-SUM($Z84:CS84)))))</f>
        <v>0</v>
      </c>
      <c r="CU84" s="191" t="n">
        <f aca="false" t="array" ref="CU84:CU84">IF(CU$4&lt;$D84,0,IF(CU$4&gt;$F$21,0,IF(CU$4=$F$21,$F84-SUM($Z84:CT84),MIN($F84*INDEX($AA$24:$DB$24,CU$4-$D84+1),$F84-SUM($Z84:CT84)))))</f>
        <v>0</v>
      </c>
      <c r="CV84" s="191" t="n">
        <f aca="false" t="array" ref="CV84:CV84">IF(CV$4&lt;$D84,0,IF(CV$4&gt;$F$21,0,IF(CV$4=$F$21,$F84-SUM($Z84:CU84),MIN($F84*INDEX($AA$24:$DB$24,CV$4-$D84+1),$F84-SUM($Z84:CU84)))))</f>
        <v>0</v>
      </c>
      <c r="CW84" s="191" t="n">
        <f aca="false" t="array" ref="CW84:CW84">IF(CW$4&lt;$D84,0,IF(CW$4&gt;$F$21,0,IF(CW$4=$F$21,$F84-SUM($Z84:CV84),MIN($F84*INDEX($AA$24:$DB$24,CW$4-$D84+1),$F84-SUM($Z84:CV84)))))</f>
        <v>0</v>
      </c>
      <c r="CX84" s="191" t="n">
        <f aca="false" t="array" ref="CX84:CX84">IF(CX$4&lt;$D84,0,IF(CX$4&gt;$F$21,0,IF(CX$4=$F$21,$F84-SUM($Z84:CW84),MIN($F84*INDEX($AA$24:$DB$24,CX$4-$D84+1),$F84-SUM($Z84:CW84)))))</f>
        <v>0</v>
      </c>
      <c r="CY84" s="191" t="n">
        <f aca="false" t="array" ref="CY84:CY84">IF(CY$4&lt;$D84,0,IF(CY$4&gt;$F$21,0,IF(CY$4=$F$21,$F84-SUM($Z84:CX84),MIN($F84*INDEX($AA$24:$DB$24,CY$4-$D84+1),$F84-SUM($Z84:CX84)))))</f>
        <v>0</v>
      </c>
      <c r="CZ84" s="191" t="n">
        <f aca="false" t="array" ref="CZ84:CZ84">IF(CZ$4&lt;$D84,0,IF(CZ$4&gt;$F$21,0,IF(CZ$4=$F$21,$F84-SUM($Z84:CY84),MIN($F84*INDEX($AA$24:$DB$24,CZ$4-$D84+1),$F84-SUM($Z84:CY84)))))</f>
        <v>0</v>
      </c>
      <c r="DA84" s="191" t="n">
        <f aca="false" t="array" ref="DA84:DA84">IF(DA$4&lt;$D84,0,IF(DA$4&gt;$F$21,0,IF(DA$4=$F$21,$F84-SUM($Z84:CZ84),MIN($F84*INDEX($AA$24:$DB$24,DA$4-$D84+1),$F84-SUM($Z84:CZ84)))))</f>
        <v>0</v>
      </c>
      <c r="DB84" s="191" t="n">
        <f aca="false" t="array" ref="DB84:DB84">IF(DB$4&lt;$D84,0,IF(DB$4&gt;$F$21,0,IF(DB$4=$F$21,$F84-SUM($Z84:DA84),MIN($F84*INDEX($AA$24:$DB$24,DB$4-$D84+1),$F84-SUM($Z84:DA84)))))</f>
        <v>0</v>
      </c>
    </row>
    <row r="85" customFormat="false" ht="14.25" hidden="false" customHeight="false" outlineLevel="3" collapsed="false">
      <c r="D85" s="3" t="n">
        <v>60</v>
      </c>
      <c r="E85" s="3" t="str">
        <v>Total Capex Year 60</v>
      </c>
      <c r="F85" s="187" t="n">
        <v>0</v>
      </c>
      <c r="G85" s="187" t="n">
        <f aca="false">SUM(AA85:DB85)-F85</f>
        <v>0</v>
      </c>
      <c r="AA85" s="191" t="n">
        <f aca="false" t="array" ref="AA85:AA85">IF(AA$4&lt;$D85,0,IF(AA$4&gt;$F$21,0,IF(AA$4=$F$21,$F85-SUM($Z85:Z85),MIN($F85*INDEX($AA$24:$DB$24,AA$4-$D85+1),$F85-SUM($Z85:Z85)))))</f>
        <v>0</v>
      </c>
      <c r="AB85" s="191" t="n">
        <f aca="false" t="array" ref="AB85:AB85">IF(AB$4&lt;$D85,0,IF(AB$4&gt;$F$21,0,IF(AB$4=$F$21,$F85-SUM($Z85:AA85),MIN($F85*INDEX($AA$24:$DB$24,AB$4-$D85+1),$F85-SUM($Z85:AA85)))))</f>
        <v>0</v>
      </c>
      <c r="AC85" s="191" t="n">
        <f aca="false" t="array" ref="AC85:AC85">IF(AC$4&lt;$D85,0,IF(AC$4&gt;$F$21,0,IF(AC$4=$F$21,$F85-SUM($Z85:AB85),MIN($F85*INDEX($AA$24:$DB$24,AC$4-$D85+1),$F85-SUM($Z85:AB85)))))</f>
        <v>0</v>
      </c>
      <c r="AD85" s="191" t="n">
        <f aca="false" t="array" ref="AD85:AD85">IF(AD$4&lt;$D85,0,IF(AD$4&gt;$F$21,0,IF(AD$4=$F$21,$F85-SUM($Z85:AC85),MIN($F85*INDEX($AA$24:$DB$24,AD$4-$D85+1),$F85-SUM($Z85:AC85)))))</f>
        <v>0</v>
      </c>
      <c r="AE85" s="191" t="n">
        <f aca="false" t="array" ref="AE85:AE85">IF(AE$4&lt;$D85,0,IF(AE$4&gt;$F$21,0,IF(AE$4=$F$21,$F85-SUM($Z85:AD85),MIN($F85*INDEX($AA$24:$DB$24,AE$4-$D85+1),$F85-SUM($Z85:AD85)))))</f>
        <v>0</v>
      </c>
      <c r="AF85" s="191" t="n">
        <f aca="false" t="array" ref="AF85:AF85">IF(AF$4&lt;$D85,0,IF(AF$4&gt;$F$21,0,IF(AF$4=$F$21,$F85-SUM($Z85:AE85),MIN($F85*INDEX($AA$24:$DB$24,AF$4-$D85+1),$F85-SUM($Z85:AE85)))))</f>
        <v>0</v>
      </c>
      <c r="AG85" s="191" t="n">
        <f aca="false" t="array" ref="AG85:AG85">IF(AG$4&lt;$D85,0,IF(AG$4&gt;$F$21,0,IF(AG$4=$F$21,$F85-SUM($Z85:AF85),MIN($F85*INDEX($AA$24:$DB$24,AG$4-$D85+1),$F85-SUM($Z85:AF85)))))</f>
        <v>0</v>
      </c>
      <c r="AH85" s="191" t="n">
        <f aca="false" t="array" ref="AH85:AH85">IF(AH$4&lt;$D85,0,IF(AH$4&gt;$F$21,0,IF(AH$4=$F$21,$F85-SUM($Z85:AG85),MIN($F85*INDEX($AA$24:$DB$24,AH$4-$D85+1),$F85-SUM($Z85:AG85)))))</f>
        <v>0</v>
      </c>
      <c r="AI85" s="191" t="n">
        <f aca="false" t="array" ref="AI85:AI85">IF(AI$4&lt;$D85,0,IF(AI$4&gt;$F$21,0,IF(AI$4=$F$21,$F85-SUM($Z85:AH85),MIN($F85*INDEX($AA$24:$DB$24,AI$4-$D85+1),$F85-SUM($Z85:AH85)))))</f>
        <v>0</v>
      </c>
      <c r="AJ85" s="191" t="n">
        <f aca="false" t="array" ref="AJ85:AJ85">IF(AJ$4&lt;$D85,0,IF(AJ$4&gt;$F$21,0,IF(AJ$4=$F$21,$F85-SUM($Z85:AI85),MIN($F85*INDEX($AA$24:$DB$24,AJ$4-$D85+1),$F85-SUM($Z85:AI85)))))</f>
        <v>0</v>
      </c>
      <c r="AK85" s="191" t="n">
        <f aca="false" t="array" ref="AK85:AK85">IF(AK$4&lt;$D85,0,IF(AK$4&gt;$F$21,0,IF(AK$4=$F$21,$F85-SUM($Z85:AJ85),MIN($F85*INDEX($AA$24:$DB$24,AK$4-$D85+1),$F85-SUM($Z85:AJ85)))))</f>
        <v>0</v>
      </c>
      <c r="AL85" s="191" t="n">
        <f aca="false" t="array" ref="AL85:AL85">IF(AL$4&lt;$D85,0,IF(AL$4&gt;$F$21,0,IF(AL$4=$F$21,$F85-SUM($Z85:AK85),MIN($F85*INDEX($AA$24:$DB$24,AL$4-$D85+1),$F85-SUM($Z85:AK85)))))</f>
        <v>0</v>
      </c>
      <c r="AM85" s="191" t="n">
        <f aca="false" t="array" ref="AM85:AM85">IF(AM$4&lt;$D85,0,IF(AM$4&gt;$F$21,0,IF(AM$4=$F$21,$F85-SUM($Z85:AL85),MIN($F85*INDEX($AA$24:$DB$24,AM$4-$D85+1),$F85-SUM($Z85:AL85)))))</f>
        <v>0</v>
      </c>
      <c r="AN85" s="191" t="n">
        <f aca="false" t="array" ref="AN85:AN85">IF(AN$4&lt;$D85,0,IF(AN$4&gt;$F$21,0,IF(AN$4=$F$21,$F85-SUM($Z85:AM85),MIN($F85*INDEX($AA$24:$DB$24,AN$4-$D85+1),$F85-SUM($Z85:AM85)))))</f>
        <v>0</v>
      </c>
      <c r="AO85" s="191" t="n">
        <f aca="false" t="array" ref="AO85:AO85">IF(AO$4&lt;$D85,0,IF(AO$4&gt;$F$21,0,IF(AO$4=$F$21,$F85-SUM($Z85:AN85),MIN($F85*INDEX($AA$24:$DB$24,AO$4-$D85+1),$F85-SUM($Z85:AN85)))))</f>
        <v>0</v>
      </c>
      <c r="AP85" s="191" t="n">
        <f aca="false" t="array" ref="AP85:AP85">IF(AP$4&lt;$D85,0,IF(AP$4&gt;$F$21,0,IF(AP$4=$F$21,$F85-SUM($Z85:AO85),MIN($F85*INDEX($AA$24:$DB$24,AP$4-$D85+1),$F85-SUM($Z85:AO85)))))</f>
        <v>0</v>
      </c>
      <c r="AQ85" s="191" t="n">
        <f aca="false" t="array" ref="AQ85:AQ85">IF(AQ$4&lt;$D85,0,IF(AQ$4&gt;$F$21,0,IF(AQ$4=$F$21,$F85-SUM($Z85:AP85),MIN($F85*INDEX($AA$24:$DB$24,AQ$4-$D85+1),$F85-SUM($Z85:AP85)))))</f>
        <v>0</v>
      </c>
      <c r="AR85" s="191" t="n">
        <f aca="false" t="array" ref="AR85:AR85">IF(AR$4&lt;$D85,0,IF(AR$4&gt;$F$21,0,IF(AR$4=$F$21,$F85-SUM($Z85:AQ85),MIN($F85*INDEX($AA$24:$DB$24,AR$4-$D85+1),$F85-SUM($Z85:AQ85)))))</f>
        <v>0</v>
      </c>
      <c r="AS85" s="191" t="n">
        <f aca="false" t="array" ref="AS85:AS85">IF(AS$4&lt;$D85,0,IF(AS$4&gt;$F$21,0,IF(AS$4=$F$21,$F85-SUM($Z85:AR85),MIN($F85*INDEX($AA$24:$DB$24,AS$4-$D85+1),$F85-SUM($Z85:AR85)))))</f>
        <v>0</v>
      </c>
      <c r="AT85" s="191" t="n">
        <f aca="false" t="array" ref="AT85:AT85">IF(AT$4&lt;$D85,0,IF(AT$4&gt;$F$21,0,IF(AT$4=$F$21,$F85-SUM($Z85:AS85),MIN($F85*INDEX($AA$24:$DB$24,AT$4-$D85+1),$F85-SUM($Z85:AS85)))))</f>
        <v>0</v>
      </c>
      <c r="AU85" s="191" t="n">
        <f aca="false" t="array" ref="AU85:AU85">IF(AU$4&lt;$D85,0,IF(AU$4&gt;$F$21,0,IF(AU$4=$F$21,$F85-SUM($Z85:AT85),MIN($F85*INDEX($AA$24:$DB$24,AU$4-$D85+1),$F85-SUM($Z85:AT85)))))</f>
        <v>0</v>
      </c>
      <c r="AV85" s="191" t="n">
        <f aca="false" t="array" ref="AV85:AV85">IF(AV$4&lt;$D85,0,IF(AV$4&gt;$F$21,0,IF(AV$4=$F$21,$F85-SUM($Z85:AU85),MIN($F85*INDEX($AA$24:$DB$24,AV$4-$D85+1),$F85-SUM($Z85:AU85)))))</f>
        <v>0</v>
      </c>
      <c r="AW85" s="191" t="n">
        <f aca="false" t="array" ref="AW85:AW85">IF(AW$4&lt;$D85,0,IF(AW$4&gt;$F$21,0,IF(AW$4=$F$21,$F85-SUM($Z85:AV85),MIN($F85*INDEX($AA$24:$DB$24,AW$4-$D85+1),$F85-SUM($Z85:AV85)))))</f>
        <v>0</v>
      </c>
      <c r="AX85" s="191" t="n">
        <f aca="false" t="array" ref="AX85:AX85">IF(AX$4&lt;$D85,0,IF(AX$4&gt;$F$21,0,IF(AX$4=$F$21,$F85-SUM($Z85:AW85),MIN($F85*INDEX($AA$24:$DB$24,AX$4-$D85+1),$F85-SUM($Z85:AW85)))))</f>
        <v>0</v>
      </c>
      <c r="AY85" s="191" t="n">
        <f aca="false" t="array" ref="AY85:AY85">IF(AY$4&lt;$D85,0,IF(AY$4&gt;$F$21,0,IF(AY$4=$F$21,$F85-SUM($Z85:AX85),MIN($F85*INDEX($AA$24:$DB$24,AY$4-$D85+1),$F85-SUM($Z85:AX85)))))</f>
        <v>0</v>
      </c>
      <c r="AZ85" s="191" t="n">
        <f aca="false" t="array" ref="AZ85:AZ85">IF(AZ$4&lt;$D85,0,IF(AZ$4&gt;$F$21,0,IF(AZ$4=$F$21,$F85-SUM($Z85:AY85),MIN($F85*INDEX($AA$24:$DB$24,AZ$4-$D85+1),$F85-SUM($Z85:AY85)))))</f>
        <v>0</v>
      </c>
      <c r="BA85" s="191" t="n">
        <f aca="false" t="array" ref="BA85:BA85">IF(BA$4&lt;$D85,0,IF(BA$4&gt;$F$21,0,IF(BA$4=$F$21,$F85-SUM($Z85:AZ85),MIN($F85*INDEX($AA$24:$DB$24,BA$4-$D85+1),$F85-SUM($Z85:AZ85)))))</f>
        <v>0</v>
      </c>
      <c r="BB85" s="191" t="n">
        <f aca="false" t="array" ref="BB85:BB85">IF(BB$4&lt;$D85,0,IF(BB$4&gt;$F$21,0,IF(BB$4=$F$21,$F85-SUM($Z85:BA85),MIN($F85*INDEX($AA$24:$DB$24,BB$4-$D85+1),$F85-SUM($Z85:BA85)))))</f>
        <v>0</v>
      </c>
      <c r="BC85" s="191" t="n">
        <f aca="false" t="array" ref="BC85:BC85">IF(BC$4&lt;$D85,0,IF(BC$4&gt;$F$21,0,IF(BC$4=$F$21,$F85-SUM($Z85:BB85),MIN($F85*INDEX($AA$24:$DB$24,BC$4-$D85+1),$F85-SUM($Z85:BB85)))))</f>
        <v>0</v>
      </c>
      <c r="BD85" s="191" t="n">
        <f aca="false" t="array" ref="BD85:BD85">IF(BD$4&lt;$D85,0,IF(BD$4&gt;$F$21,0,IF(BD$4=$F$21,$F85-SUM($Z85:BC85),MIN($F85*INDEX($AA$24:$DB$24,BD$4-$D85+1),$F85-SUM($Z85:BC85)))))</f>
        <v>0</v>
      </c>
      <c r="BE85" s="191" t="n">
        <f aca="false" t="array" ref="BE85:BE85">IF(BE$4&lt;$D85,0,IF(BE$4&gt;$F$21,0,IF(BE$4=$F$21,$F85-SUM($Z85:BD85),MIN($F85*INDEX($AA$24:$DB$24,BE$4-$D85+1),$F85-SUM($Z85:BD85)))))</f>
        <v>0</v>
      </c>
      <c r="BF85" s="191" t="n">
        <f aca="false" t="array" ref="BF85:BF85">IF(BF$4&lt;$D85,0,IF(BF$4&gt;$F$21,0,IF(BF$4=$F$21,$F85-SUM($Z85:BE85),MIN($F85*INDEX($AA$24:$DB$24,BF$4-$D85+1),$F85-SUM($Z85:BE85)))))</f>
        <v>0</v>
      </c>
      <c r="BG85" s="191" t="n">
        <f aca="false" t="array" ref="BG85:BG85">IF(BG$4&lt;$D85,0,IF(BG$4&gt;$F$21,0,IF(BG$4=$F$21,$F85-SUM($Z85:BF85),MIN($F85*INDEX($AA$24:$DB$24,BG$4-$D85+1),$F85-SUM($Z85:BF85)))))</f>
        <v>0</v>
      </c>
      <c r="BH85" s="191" t="n">
        <f aca="false" t="array" ref="BH85:BH85">IF(BH$4&lt;$D85,0,IF(BH$4&gt;$F$21,0,IF(BH$4=$F$21,$F85-SUM($Z85:BG85),MIN($F85*INDEX($AA$24:$DB$24,BH$4-$D85+1),$F85-SUM($Z85:BG85)))))</f>
        <v>0</v>
      </c>
      <c r="BI85" s="191" t="n">
        <f aca="false" t="array" ref="BI85:BI85">IF(BI$4&lt;$D85,0,IF(BI$4&gt;$F$21,0,IF(BI$4=$F$21,$F85-SUM($Z85:BH85),MIN($F85*INDEX($AA$24:$DB$24,BI$4-$D85+1),$F85-SUM($Z85:BH85)))))</f>
        <v>0</v>
      </c>
      <c r="BJ85" s="191" t="n">
        <f aca="false" t="array" ref="BJ85:BJ85">IF(BJ$4&lt;$D85,0,IF(BJ$4&gt;$F$21,0,IF(BJ$4=$F$21,$F85-SUM($Z85:BI85),MIN($F85*INDEX($AA$24:$DB$24,BJ$4-$D85+1),$F85-SUM($Z85:BI85)))))</f>
        <v>0</v>
      </c>
      <c r="BK85" s="191" t="n">
        <f aca="false" t="array" ref="BK85:BK85">IF(BK$4&lt;$D85,0,IF(BK$4&gt;$F$21,0,IF(BK$4=$F$21,$F85-SUM($Z85:BJ85),MIN($F85*INDEX($AA$24:$DB$24,BK$4-$D85+1),$F85-SUM($Z85:BJ85)))))</f>
        <v>0</v>
      </c>
      <c r="BL85" s="191" t="n">
        <f aca="false" t="array" ref="BL85:BL85">IF(BL$4&lt;$D85,0,IF(BL$4&gt;$F$21,0,IF(BL$4=$F$21,$F85-SUM($Z85:BK85),MIN($F85*INDEX($AA$24:$DB$24,BL$4-$D85+1),$F85-SUM($Z85:BK85)))))</f>
        <v>0</v>
      </c>
      <c r="BM85" s="191" t="n">
        <f aca="false" t="array" ref="BM85:BM85">IF(BM$4&lt;$D85,0,IF(BM$4&gt;$F$21,0,IF(BM$4=$F$21,$F85-SUM($Z85:BL85),MIN($F85*INDEX($AA$24:$DB$24,BM$4-$D85+1),$F85-SUM($Z85:BL85)))))</f>
        <v>0</v>
      </c>
      <c r="BN85" s="191" t="n">
        <f aca="false" t="array" ref="BN85:BN85">IF(BN$4&lt;$D85,0,IF(BN$4&gt;$F$21,0,IF(BN$4=$F$21,$F85-SUM($Z85:BM85),MIN($F85*INDEX($AA$24:$DB$24,BN$4-$D85+1),$F85-SUM($Z85:BM85)))))</f>
        <v>0</v>
      </c>
      <c r="BO85" s="191" t="n">
        <f aca="false" t="array" ref="BO85:BO85">IF(BO$4&lt;$D85,0,IF(BO$4&gt;$F$21,0,IF(BO$4=$F$21,$F85-SUM($Z85:BN85),MIN($F85*INDEX($AA$24:$DB$24,BO$4-$D85+1),$F85-SUM($Z85:BN85)))))</f>
        <v>0</v>
      </c>
      <c r="BP85" s="191" t="n">
        <f aca="false" t="array" ref="BP85:BP85">IF(BP$4&lt;$D85,0,IF(BP$4&gt;$F$21,0,IF(BP$4=$F$21,$F85-SUM($Z85:BO85),MIN($F85*INDEX($AA$24:$DB$24,BP$4-$D85+1),$F85-SUM($Z85:BO85)))))</f>
        <v>0</v>
      </c>
      <c r="BQ85" s="191" t="n">
        <f aca="false" t="array" ref="BQ85:BQ85">IF(BQ$4&lt;$D85,0,IF(BQ$4&gt;$F$21,0,IF(BQ$4=$F$21,$F85-SUM($Z85:BP85),MIN($F85*INDEX($AA$24:$DB$24,BQ$4-$D85+1),$F85-SUM($Z85:BP85)))))</f>
        <v>0</v>
      </c>
      <c r="BR85" s="191" t="n">
        <f aca="false" t="array" ref="BR85:BR85">IF(BR$4&lt;$D85,0,IF(BR$4&gt;$F$21,0,IF(BR$4=$F$21,$F85-SUM($Z85:BQ85),MIN($F85*INDEX($AA$24:$DB$24,BR$4-$D85+1),$F85-SUM($Z85:BQ85)))))</f>
        <v>0</v>
      </c>
      <c r="BS85" s="191" t="n">
        <f aca="false" t="array" ref="BS85:BS85">IF(BS$4&lt;$D85,0,IF(BS$4&gt;$F$21,0,IF(BS$4=$F$21,$F85-SUM($Z85:BR85),MIN($F85*INDEX($AA$24:$DB$24,BS$4-$D85+1),$F85-SUM($Z85:BR85)))))</f>
        <v>0</v>
      </c>
      <c r="BT85" s="191" t="n">
        <f aca="false" t="array" ref="BT85:BT85">IF(BT$4&lt;$D85,0,IF(BT$4&gt;$F$21,0,IF(BT$4=$F$21,$F85-SUM($Z85:BS85),MIN($F85*INDEX($AA$24:$DB$24,BT$4-$D85+1),$F85-SUM($Z85:BS85)))))</f>
        <v>0</v>
      </c>
      <c r="BU85" s="191" t="n">
        <f aca="false" t="array" ref="BU85:BU85">IF(BU$4&lt;$D85,0,IF(BU$4&gt;$F$21,0,IF(BU$4=$F$21,$F85-SUM($Z85:BT85),MIN($F85*INDEX($AA$24:$DB$24,BU$4-$D85+1),$F85-SUM($Z85:BT85)))))</f>
        <v>0</v>
      </c>
      <c r="BV85" s="191" t="n">
        <f aca="false" t="array" ref="BV85:BV85">IF(BV$4&lt;$D85,0,IF(BV$4&gt;$F$21,0,IF(BV$4=$F$21,$F85-SUM($Z85:BU85),MIN($F85*INDEX($AA$24:$DB$24,BV$4-$D85+1),$F85-SUM($Z85:BU85)))))</f>
        <v>0</v>
      </c>
      <c r="BW85" s="191" t="n">
        <f aca="false" t="array" ref="BW85:BW85">IF(BW$4&lt;$D85,0,IF(BW$4&gt;$F$21,0,IF(BW$4=$F$21,$F85-SUM($Z85:BV85),MIN($F85*INDEX($AA$24:$DB$24,BW$4-$D85+1),$F85-SUM($Z85:BV85)))))</f>
        <v>0</v>
      </c>
      <c r="BX85" s="191" t="n">
        <f aca="false" t="array" ref="BX85:BX85">IF(BX$4&lt;$D85,0,IF(BX$4&gt;$F$21,0,IF(BX$4=$F$21,$F85-SUM($Z85:BW85),MIN($F85*INDEX($AA$24:$DB$24,BX$4-$D85+1),$F85-SUM($Z85:BW85)))))</f>
        <v>0</v>
      </c>
      <c r="BY85" s="191" t="n">
        <f aca="false" t="array" ref="BY85:BY85">IF(BY$4&lt;$D85,0,IF(BY$4&gt;$F$21,0,IF(BY$4=$F$21,$F85-SUM($Z85:BX85),MIN($F85*INDEX($AA$24:$DB$24,BY$4-$D85+1),$F85-SUM($Z85:BX85)))))</f>
        <v>0</v>
      </c>
      <c r="BZ85" s="191" t="n">
        <f aca="false" t="array" ref="BZ85:BZ85">IF(BZ$4&lt;$D85,0,IF(BZ$4&gt;$F$21,0,IF(BZ$4=$F$21,$F85-SUM($Z85:BY85),MIN($F85*INDEX($AA$24:$DB$24,BZ$4-$D85+1),$F85-SUM($Z85:BY85)))))</f>
        <v>0</v>
      </c>
      <c r="CA85" s="191" t="n">
        <f aca="false" t="array" ref="CA85:CA85">IF(CA$4&lt;$D85,0,IF(CA$4&gt;$F$21,0,IF(CA$4=$F$21,$F85-SUM($Z85:BZ85),MIN($F85*INDEX($AA$24:$DB$24,CA$4-$D85+1),$F85-SUM($Z85:BZ85)))))</f>
        <v>0</v>
      </c>
      <c r="CB85" s="191" t="n">
        <f aca="false" t="array" ref="CB85:CB85">IF(CB$4&lt;$D85,0,IF(CB$4&gt;$F$21,0,IF(CB$4=$F$21,$F85-SUM($Z85:CA85),MIN($F85*INDEX($AA$24:$DB$24,CB$4-$D85+1),$F85-SUM($Z85:CA85)))))</f>
        <v>0</v>
      </c>
      <c r="CC85" s="191" t="n">
        <f aca="false" t="array" ref="CC85:CC85">IF(CC$4&lt;$D85,0,IF(CC$4&gt;$F$21,0,IF(CC$4=$F$21,$F85-SUM($Z85:CB85),MIN($F85*INDEX($AA$24:$DB$24,CC$4-$D85+1),$F85-SUM($Z85:CB85)))))</f>
        <v>0</v>
      </c>
      <c r="CD85" s="191" t="n">
        <f aca="false" t="array" ref="CD85:CD85">IF(CD$4&lt;$D85,0,IF(CD$4&gt;$F$21,0,IF(CD$4=$F$21,$F85-SUM($Z85:CC85),MIN($F85*INDEX($AA$24:$DB$24,CD$4-$D85+1),$F85-SUM($Z85:CC85)))))</f>
        <v>0</v>
      </c>
      <c r="CE85" s="191" t="n">
        <f aca="false" t="array" ref="CE85:CE85">IF(CE$4&lt;$D85,0,IF(CE$4&gt;$F$21,0,IF(CE$4=$F$21,$F85-SUM($Z85:CD85),MIN($F85*INDEX($AA$24:$DB$24,CE$4-$D85+1),$F85-SUM($Z85:CD85)))))</f>
        <v>0</v>
      </c>
      <c r="CF85" s="191" t="n">
        <f aca="false" t="array" ref="CF85:CF85">IF(CF$4&lt;$D85,0,IF(CF$4&gt;$F$21,0,IF(CF$4=$F$21,$F85-SUM($Z85:CE85),MIN($F85*INDEX($AA$24:$DB$24,CF$4-$D85+1),$F85-SUM($Z85:CE85)))))</f>
        <v>0</v>
      </c>
      <c r="CG85" s="191" t="n">
        <f aca="false" t="array" ref="CG85:CG85">IF(CG$4&lt;$D85,0,IF(CG$4&gt;$F$21,0,IF(CG$4=$F$21,$F85-SUM($Z85:CF85),MIN($F85*INDEX($AA$24:$DB$24,CG$4-$D85+1),$F85-SUM($Z85:CF85)))))</f>
        <v>0</v>
      </c>
      <c r="CH85" s="191" t="n">
        <f aca="false" t="array" ref="CH85:CH85">IF(CH$4&lt;$D85,0,IF(CH$4&gt;$F$21,0,IF(CH$4=$F$21,$F85-SUM($Z85:CG85),MIN($F85*INDEX($AA$24:$DB$24,CH$4-$D85+1),$F85-SUM($Z85:CG85)))))</f>
        <v>0</v>
      </c>
      <c r="CI85" s="191" t="n">
        <f aca="false" t="array" ref="CI85:CI85">IF(CI$4&lt;$D85,0,IF(CI$4&gt;$F$21,0,IF(CI$4=$F$21,$F85-SUM($Z85:CH85),MIN($F85*INDEX($AA$24:$DB$24,CI$4-$D85+1),$F85-SUM($Z85:CH85)))))</f>
        <v>0</v>
      </c>
      <c r="CJ85" s="191" t="n">
        <f aca="false" t="array" ref="CJ85:CJ85">IF(CJ$4&lt;$D85,0,IF(CJ$4&gt;$F$21,0,IF(CJ$4=$F$21,$F85-SUM($Z85:CI85),MIN($F85*INDEX($AA$24:$DB$24,CJ$4-$D85+1),$F85-SUM($Z85:CI85)))))</f>
        <v>0</v>
      </c>
      <c r="CK85" s="191" t="n">
        <f aca="false" t="array" ref="CK85:CK85">IF(CK$4&lt;$D85,0,IF(CK$4&gt;$F$21,0,IF(CK$4=$F$21,$F85-SUM($Z85:CJ85),MIN($F85*INDEX($AA$24:$DB$24,CK$4-$D85+1),$F85-SUM($Z85:CJ85)))))</f>
        <v>0</v>
      </c>
      <c r="CL85" s="191" t="n">
        <f aca="false" t="array" ref="CL85:CL85">IF(CL$4&lt;$D85,0,IF(CL$4&gt;$F$21,0,IF(CL$4=$F$21,$F85-SUM($Z85:CK85),MIN($F85*INDEX($AA$24:$DB$24,CL$4-$D85+1),$F85-SUM($Z85:CK85)))))</f>
        <v>0</v>
      </c>
      <c r="CM85" s="191" t="n">
        <f aca="false" t="array" ref="CM85:CM85">IF(CM$4&lt;$D85,0,IF(CM$4&gt;$F$21,0,IF(CM$4=$F$21,$F85-SUM($Z85:CL85),MIN($F85*INDEX($AA$24:$DB$24,CM$4-$D85+1),$F85-SUM($Z85:CL85)))))</f>
        <v>0</v>
      </c>
      <c r="CN85" s="191" t="n">
        <f aca="false" t="array" ref="CN85:CN85">IF(CN$4&lt;$D85,0,IF(CN$4&gt;$F$21,0,IF(CN$4=$F$21,$F85-SUM($Z85:CM85),MIN($F85*INDEX($AA$24:$DB$24,CN$4-$D85+1),$F85-SUM($Z85:CM85)))))</f>
        <v>0</v>
      </c>
      <c r="CO85" s="191" t="n">
        <f aca="false" t="array" ref="CO85:CO85">IF(CO$4&lt;$D85,0,IF(CO$4&gt;$F$21,0,IF(CO$4=$F$21,$F85-SUM($Z85:CN85),MIN($F85*INDEX($AA$24:$DB$24,CO$4-$D85+1),$F85-SUM($Z85:CN85)))))</f>
        <v>0</v>
      </c>
      <c r="CP85" s="191" t="n">
        <f aca="false" t="array" ref="CP85:CP85">IF(CP$4&lt;$D85,0,IF(CP$4&gt;$F$21,0,IF(CP$4=$F$21,$F85-SUM($Z85:CO85),MIN($F85*INDEX($AA$24:$DB$24,CP$4-$D85+1),$F85-SUM($Z85:CO85)))))</f>
        <v>0</v>
      </c>
      <c r="CQ85" s="191" t="n">
        <f aca="false" t="array" ref="CQ85:CQ85">IF(CQ$4&lt;$D85,0,IF(CQ$4&gt;$F$21,0,IF(CQ$4=$F$21,$F85-SUM($Z85:CP85),MIN($F85*INDEX($AA$24:$DB$24,CQ$4-$D85+1),$F85-SUM($Z85:CP85)))))</f>
        <v>0</v>
      </c>
      <c r="CR85" s="191" t="n">
        <f aca="false" t="array" ref="CR85:CR85">IF(CR$4&lt;$D85,0,IF(CR$4&gt;$F$21,0,IF(CR$4=$F$21,$F85-SUM($Z85:CQ85),MIN($F85*INDEX($AA$24:$DB$24,CR$4-$D85+1),$F85-SUM($Z85:CQ85)))))</f>
        <v>0</v>
      </c>
      <c r="CS85" s="191" t="n">
        <f aca="false" t="array" ref="CS85:CS85">IF(CS$4&lt;$D85,0,IF(CS$4&gt;$F$21,0,IF(CS$4=$F$21,$F85-SUM($Z85:CR85),MIN($F85*INDEX($AA$24:$DB$24,CS$4-$D85+1),$F85-SUM($Z85:CR85)))))</f>
        <v>0</v>
      </c>
      <c r="CT85" s="191" t="n">
        <f aca="false" t="array" ref="CT85:CT85">IF(CT$4&lt;$D85,0,IF(CT$4&gt;$F$21,0,IF(CT$4=$F$21,$F85-SUM($Z85:CS85),MIN($F85*INDEX($AA$24:$DB$24,CT$4-$D85+1),$F85-SUM($Z85:CS85)))))</f>
        <v>0</v>
      </c>
      <c r="CU85" s="191" t="n">
        <f aca="false" t="array" ref="CU85:CU85">IF(CU$4&lt;$D85,0,IF(CU$4&gt;$F$21,0,IF(CU$4=$F$21,$F85-SUM($Z85:CT85),MIN($F85*INDEX($AA$24:$DB$24,CU$4-$D85+1),$F85-SUM($Z85:CT85)))))</f>
        <v>0</v>
      </c>
      <c r="CV85" s="191" t="n">
        <f aca="false" t="array" ref="CV85:CV85">IF(CV$4&lt;$D85,0,IF(CV$4&gt;$F$21,0,IF(CV$4=$F$21,$F85-SUM($Z85:CU85),MIN($F85*INDEX($AA$24:$DB$24,CV$4-$D85+1),$F85-SUM($Z85:CU85)))))</f>
        <v>0</v>
      </c>
      <c r="CW85" s="191" t="n">
        <f aca="false" t="array" ref="CW85:CW85">IF(CW$4&lt;$D85,0,IF(CW$4&gt;$F$21,0,IF(CW$4=$F$21,$F85-SUM($Z85:CV85),MIN($F85*INDEX($AA$24:$DB$24,CW$4-$D85+1),$F85-SUM($Z85:CV85)))))</f>
        <v>0</v>
      </c>
      <c r="CX85" s="191" t="n">
        <f aca="false" t="array" ref="CX85:CX85">IF(CX$4&lt;$D85,0,IF(CX$4&gt;$F$21,0,IF(CX$4=$F$21,$F85-SUM($Z85:CW85),MIN($F85*INDEX($AA$24:$DB$24,CX$4-$D85+1),$F85-SUM($Z85:CW85)))))</f>
        <v>0</v>
      </c>
      <c r="CY85" s="191" t="n">
        <f aca="false" t="array" ref="CY85:CY85">IF(CY$4&lt;$D85,0,IF(CY$4&gt;$F$21,0,IF(CY$4=$F$21,$F85-SUM($Z85:CX85),MIN($F85*INDEX($AA$24:$DB$24,CY$4-$D85+1),$F85-SUM($Z85:CX85)))))</f>
        <v>0</v>
      </c>
      <c r="CZ85" s="191" t="n">
        <f aca="false" t="array" ref="CZ85:CZ85">IF(CZ$4&lt;$D85,0,IF(CZ$4&gt;$F$21,0,IF(CZ$4=$F$21,$F85-SUM($Z85:CY85),MIN($F85*INDEX($AA$24:$DB$24,CZ$4-$D85+1),$F85-SUM($Z85:CY85)))))</f>
        <v>0</v>
      </c>
      <c r="DA85" s="191" t="n">
        <f aca="false" t="array" ref="DA85:DA85">IF(DA$4&lt;$D85,0,IF(DA$4&gt;$F$21,0,IF(DA$4=$F$21,$F85-SUM($Z85:CZ85),MIN($F85*INDEX($AA$24:$DB$24,DA$4-$D85+1),$F85-SUM($Z85:CZ85)))))</f>
        <v>0</v>
      </c>
      <c r="DB85" s="191" t="n">
        <f aca="false" t="array" ref="DB85:DB85">IF(DB$4&lt;$D85,0,IF(DB$4&gt;$F$21,0,IF(DB$4=$F$21,$F85-SUM($Z85:DA85),MIN($F85*INDEX($AA$24:$DB$24,DB$4-$D85+1),$F85-SUM($Z85:DA85)))))</f>
        <v>0</v>
      </c>
    </row>
    <row r="86" customFormat="false" ht="14.25" hidden="false" customHeight="false" outlineLevel="3" collapsed="false">
      <c r="D86" s="3" t="n">
        <v>61</v>
      </c>
      <c r="E86" s="3" t="str">
        <v>Total Capex Year 61</v>
      </c>
      <c r="F86" s="187" t="n">
        <v>0</v>
      </c>
      <c r="G86" s="187" t="n">
        <f aca="false">SUM(AA86:DB86)-F86</f>
        <v>0</v>
      </c>
      <c r="AA86" s="191" t="n">
        <f aca="false" t="array" ref="AA86:AA86">IF(AA$4&lt;$D86,0,IF(AA$4&gt;$F$21,0,IF(AA$4=$F$21,$F86-SUM($Z86:Z86),MIN($F86*INDEX($AA$24:$DB$24,AA$4-$D86+1),$F86-SUM($Z86:Z86)))))</f>
        <v>0</v>
      </c>
      <c r="AB86" s="191" t="n">
        <f aca="false" t="array" ref="AB86:AB86">IF(AB$4&lt;$D86,0,IF(AB$4&gt;$F$21,0,IF(AB$4=$F$21,$F86-SUM($Z86:AA86),MIN($F86*INDEX($AA$24:$DB$24,AB$4-$D86+1),$F86-SUM($Z86:AA86)))))</f>
        <v>0</v>
      </c>
      <c r="AC86" s="191" t="n">
        <f aca="false" t="array" ref="AC86:AC86">IF(AC$4&lt;$D86,0,IF(AC$4&gt;$F$21,0,IF(AC$4=$F$21,$F86-SUM($Z86:AB86),MIN($F86*INDEX($AA$24:$DB$24,AC$4-$D86+1),$F86-SUM($Z86:AB86)))))</f>
        <v>0</v>
      </c>
      <c r="AD86" s="191" t="n">
        <f aca="false" t="array" ref="AD86:AD86">IF(AD$4&lt;$D86,0,IF(AD$4&gt;$F$21,0,IF(AD$4=$F$21,$F86-SUM($Z86:AC86),MIN($F86*INDEX($AA$24:$DB$24,AD$4-$D86+1),$F86-SUM($Z86:AC86)))))</f>
        <v>0</v>
      </c>
      <c r="AE86" s="191" t="n">
        <f aca="false" t="array" ref="AE86:AE86">IF(AE$4&lt;$D86,0,IF(AE$4&gt;$F$21,0,IF(AE$4=$F$21,$F86-SUM($Z86:AD86),MIN($F86*INDEX($AA$24:$DB$24,AE$4-$D86+1),$F86-SUM($Z86:AD86)))))</f>
        <v>0</v>
      </c>
      <c r="AF86" s="191" t="n">
        <f aca="false" t="array" ref="AF86:AF86">IF(AF$4&lt;$D86,0,IF(AF$4&gt;$F$21,0,IF(AF$4=$F$21,$F86-SUM($Z86:AE86),MIN($F86*INDEX($AA$24:$DB$24,AF$4-$D86+1),$F86-SUM($Z86:AE86)))))</f>
        <v>0</v>
      </c>
      <c r="AG86" s="191" t="n">
        <f aca="false" t="array" ref="AG86:AG86">IF(AG$4&lt;$D86,0,IF(AG$4&gt;$F$21,0,IF(AG$4=$F$21,$F86-SUM($Z86:AF86),MIN($F86*INDEX($AA$24:$DB$24,AG$4-$D86+1),$F86-SUM($Z86:AF86)))))</f>
        <v>0</v>
      </c>
      <c r="AH86" s="191" t="n">
        <f aca="false" t="array" ref="AH86:AH86">IF(AH$4&lt;$D86,0,IF(AH$4&gt;$F$21,0,IF(AH$4=$F$21,$F86-SUM($Z86:AG86),MIN($F86*INDEX($AA$24:$DB$24,AH$4-$D86+1),$F86-SUM($Z86:AG86)))))</f>
        <v>0</v>
      </c>
      <c r="AI86" s="191" t="n">
        <f aca="false" t="array" ref="AI86:AI86">IF(AI$4&lt;$D86,0,IF(AI$4&gt;$F$21,0,IF(AI$4=$F$21,$F86-SUM($Z86:AH86),MIN($F86*INDEX($AA$24:$DB$24,AI$4-$D86+1),$F86-SUM($Z86:AH86)))))</f>
        <v>0</v>
      </c>
      <c r="AJ86" s="191" t="n">
        <f aca="false" t="array" ref="AJ86:AJ86">IF(AJ$4&lt;$D86,0,IF(AJ$4&gt;$F$21,0,IF(AJ$4=$F$21,$F86-SUM($Z86:AI86),MIN($F86*INDEX($AA$24:$DB$24,AJ$4-$D86+1),$F86-SUM($Z86:AI86)))))</f>
        <v>0</v>
      </c>
      <c r="AK86" s="191" t="n">
        <f aca="false" t="array" ref="AK86:AK86">IF(AK$4&lt;$D86,0,IF(AK$4&gt;$F$21,0,IF(AK$4=$F$21,$F86-SUM($Z86:AJ86),MIN($F86*INDEX($AA$24:$DB$24,AK$4-$D86+1),$F86-SUM($Z86:AJ86)))))</f>
        <v>0</v>
      </c>
      <c r="AL86" s="191" t="n">
        <f aca="false" t="array" ref="AL86:AL86">IF(AL$4&lt;$D86,0,IF(AL$4&gt;$F$21,0,IF(AL$4=$F$21,$F86-SUM($Z86:AK86),MIN($F86*INDEX($AA$24:$DB$24,AL$4-$D86+1),$F86-SUM($Z86:AK86)))))</f>
        <v>0</v>
      </c>
      <c r="AM86" s="191" t="n">
        <f aca="false" t="array" ref="AM86:AM86">IF(AM$4&lt;$D86,0,IF(AM$4&gt;$F$21,0,IF(AM$4=$F$21,$F86-SUM($Z86:AL86),MIN($F86*INDEX($AA$24:$DB$24,AM$4-$D86+1),$F86-SUM($Z86:AL86)))))</f>
        <v>0</v>
      </c>
      <c r="AN86" s="191" t="n">
        <f aca="false" t="array" ref="AN86:AN86">IF(AN$4&lt;$D86,0,IF(AN$4&gt;$F$21,0,IF(AN$4=$F$21,$F86-SUM($Z86:AM86),MIN($F86*INDEX($AA$24:$DB$24,AN$4-$D86+1),$F86-SUM($Z86:AM86)))))</f>
        <v>0</v>
      </c>
      <c r="AO86" s="191" t="n">
        <f aca="false" t="array" ref="AO86:AO86">IF(AO$4&lt;$D86,0,IF(AO$4&gt;$F$21,0,IF(AO$4=$F$21,$F86-SUM($Z86:AN86),MIN($F86*INDEX($AA$24:$DB$24,AO$4-$D86+1),$F86-SUM($Z86:AN86)))))</f>
        <v>0</v>
      </c>
      <c r="AP86" s="191" t="n">
        <f aca="false" t="array" ref="AP86:AP86">IF(AP$4&lt;$D86,0,IF(AP$4&gt;$F$21,0,IF(AP$4=$F$21,$F86-SUM($Z86:AO86),MIN($F86*INDEX($AA$24:$DB$24,AP$4-$D86+1),$F86-SUM($Z86:AO86)))))</f>
        <v>0</v>
      </c>
      <c r="AQ86" s="191" t="n">
        <f aca="false" t="array" ref="AQ86:AQ86">IF(AQ$4&lt;$D86,0,IF(AQ$4&gt;$F$21,0,IF(AQ$4=$F$21,$F86-SUM($Z86:AP86),MIN($F86*INDEX($AA$24:$DB$24,AQ$4-$D86+1),$F86-SUM($Z86:AP86)))))</f>
        <v>0</v>
      </c>
      <c r="AR86" s="191" t="n">
        <f aca="false" t="array" ref="AR86:AR86">IF(AR$4&lt;$D86,0,IF(AR$4&gt;$F$21,0,IF(AR$4=$F$21,$F86-SUM($Z86:AQ86),MIN($F86*INDEX($AA$24:$DB$24,AR$4-$D86+1),$F86-SUM($Z86:AQ86)))))</f>
        <v>0</v>
      </c>
      <c r="AS86" s="191" t="n">
        <f aca="false" t="array" ref="AS86:AS86">IF(AS$4&lt;$D86,0,IF(AS$4&gt;$F$21,0,IF(AS$4=$F$21,$F86-SUM($Z86:AR86),MIN($F86*INDEX($AA$24:$DB$24,AS$4-$D86+1),$F86-SUM($Z86:AR86)))))</f>
        <v>0</v>
      </c>
      <c r="AT86" s="191" t="n">
        <f aca="false" t="array" ref="AT86:AT86">IF(AT$4&lt;$D86,0,IF(AT$4&gt;$F$21,0,IF(AT$4=$F$21,$F86-SUM($Z86:AS86),MIN($F86*INDEX($AA$24:$DB$24,AT$4-$D86+1),$F86-SUM($Z86:AS86)))))</f>
        <v>0</v>
      </c>
      <c r="AU86" s="191" t="n">
        <f aca="false" t="array" ref="AU86:AU86">IF(AU$4&lt;$D86,0,IF(AU$4&gt;$F$21,0,IF(AU$4=$F$21,$F86-SUM($Z86:AT86),MIN($F86*INDEX($AA$24:$DB$24,AU$4-$D86+1),$F86-SUM($Z86:AT86)))))</f>
        <v>0</v>
      </c>
      <c r="AV86" s="191" t="n">
        <f aca="false" t="array" ref="AV86:AV86">IF(AV$4&lt;$D86,0,IF(AV$4&gt;$F$21,0,IF(AV$4=$F$21,$F86-SUM($Z86:AU86),MIN($F86*INDEX($AA$24:$DB$24,AV$4-$D86+1),$F86-SUM($Z86:AU86)))))</f>
        <v>0</v>
      </c>
      <c r="AW86" s="191" t="n">
        <f aca="false" t="array" ref="AW86:AW86">IF(AW$4&lt;$D86,0,IF(AW$4&gt;$F$21,0,IF(AW$4=$F$21,$F86-SUM($Z86:AV86),MIN($F86*INDEX($AA$24:$DB$24,AW$4-$D86+1),$F86-SUM($Z86:AV86)))))</f>
        <v>0</v>
      </c>
      <c r="AX86" s="191" t="n">
        <f aca="false" t="array" ref="AX86:AX86">IF(AX$4&lt;$D86,0,IF(AX$4&gt;$F$21,0,IF(AX$4=$F$21,$F86-SUM($Z86:AW86),MIN($F86*INDEX($AA$24:$DB$24,AX$4-$D86+1),$F86-SUM($Z86:AW86)))))</f>
        <v>0</v>
      </c>
      <c r="AY86" s="191" t="n">
        <f aca="false" t="array" ref="AY86:AY86">IF(AY$4&lt;$D86,0,IF(AY$4&gt;$F$21,0,IF(AY$4=$F$21,$F86-SUM($Z86:AX86),MIN($F86*INDEX($AA$24:$DB$24,AY$4-$D86+1),$F86-SUM($Z86:AX86)))))</f>
        <v>0</v>
      </c>
      <c r="AZ86" s="191" t="n">
        <f aca="false" t="array" ref="AZ86:AZ86">IF(AZ$4&lt;$D86,0,IF(AZ$4&gt;$F$21,0,IF(AZ$4=$F$21,$F86-SUM($Z86:AY86),MIN($F86*INDEX($AA$24:$DB$24,AZ$4-$D86+1),$F86-SUM($Z86:AY86)))))</f>
        <v>0</v>
      </c>
      <c r="BA86" s="191" t="n">
        <f aca="false" t="array" ref="BA86:BA86">IF(BA$4&lt;$D86,0,IF(BA$4&gt;$F$21,0,IF(BA$4=$F$21,$F86-SUM($Z86:AZ86),MIN($F86*INDEX($AA$24:$DB$24,BA$4-$D86+1),$F86-SUM($Z86:AZ86)))))</f>
        <v>0</v>
      </c>
      <c r="BB86" s="191" t="n">
        <f aca="false" t="array" ref="BB86:BB86">IF(BB$4&lt;$D86,0,IF(BB$4&gt;$F$21,0,IF(BB$4=$F$21,$F86-SUM($Z86:BA86),MIN($F86*INDEX($AA$24:$DB$24,BB$4-$D86+1),$F86-SUM($Z86:BA86)))))</f>
        <v>0</v>
      </c>
      <c r="BC86" s="191" t="n">
        <f aca="false" t="array" ref="BC86:BC86">IF(BC$4&lt;$D86,0,IF(BC$4&gt;$F$21,0,IF(BC$4=$F$21,$F86-SUM($Z86:BB86),MIN($F86*INDEX($AA$24:$DB$24,BC$4-$D86+1),$F86-SUM($Z86:BB86)))))</f>
        <v>0</v>
      </c>
      <c r="BD86" s="191" t="n">
        <f aca="false" t="array" ref="BD86:BD86">IF(BD$4&lt;$D86,0,IF(BD$4&gt;$F$21,0,IF(BD$4=$F$21,$F86-SUM($Z86:BC86),MIN($F86*INDEX($AA$24:$DB$24,BD$4-$D86+1),$F86-SUM($Z86:BC86)))))</f>
        <v>0</v>
      </c>
      <c r="BE86" s="191" t="n">
        <f aca="false" t="array" ref="BE86:BE86">IF(BE$4&lt;$D86,0,IF(BE$4&gt;$F$21,0,IF(BE$4=$F$21,$F86-SUM($Z86:BD86),MIN($F86*INDEX($AA$24:$DB$24,BE$4-$D86+1),$F86-SUM($Z86:BD86)))))</f>
        <v>0</v>
      </c>
      <c r="BF86" s="191" t="n">
        <f aca="false" t="array" ref="BF86:BF86">IF(BF$4&lt;$D86,0,IF(BF$4&gt;$F$21,0,IF(BF$4=$F$21,$F86-SUM($Z86:BE86),MIN($F86*INDEX($AA$24:$DB$24,BF$4-$D86+1),$F86-SUM($Z86:BE86)))))</f>
        <v>0</v>
      </c>
      <c r="BG86" s="191" t="n">
        <f aca="false" t="array" ref="BG86:BG86">IF(BG$4&lt;$D86,0,IF(BG$4&gt;$F$21,0,IF(BG$4=$F$21,$F86-SUM($Z86:BF86),MIN($F86*INDEX($AA$24:$DB$24,BG$4-$D86+1),$F86-SUM($Z86:BF86)))))</f>
        <v>0</v>
      </c>
      <c r="BH86" s="191" t="n">
        <f aca="false" t="array" ref="BH86:BH86">IF(BH$4&lt;$D86,0,IF(BH$4&gt;$F$21,0,IF(BH$4=$F$21,$F86-SUM($Z86:BG86),MIN($F86*INDEX($AA$24:$DB$24,BH$4-$D86+1),$F86-SUM($Z86:BG86)))))</f>
        <v>0</v>
      </c>
      <c r="BI86" s="191" t="n">
        <f aca="false" t="array" ref="BI86:BI86">IF(BI$4&lt;$D86,0,IF(BI$4&gt;$F$21,0,IF(BI$4=$F$21,$F86-SUM($Z86:BH86),MIN($F86*INDEX($AA$24:$DB$24,BI$4-$D86+1),$F86-SUM($Z86:BH86)))))</f>
        <v>0</v>
      </c>
      <c r="BJ86" s="191" t="n">
        <f aca="false" t="array" ref="BJ86:BJ86">IF(BJ$4&lt;$D86,0,IF(BJ$4&gt;$F$21,0,IF(BJ$4=$F$21,$F86-SUM($Z86:BI86),MIN($F86*INDEX($AA$24:$DB$24,BJ$4-$D86+1),$F86-SUM($Z86:BI86)))))</f>
        <v>0</v>
      </c>
      <c r="BK86" s="191" t="n">
        <f aca="false" t="array" ref="BK86:BK86">IF(BK$4&lt;$D86,0,IF(BK$4&gt;$F$21,0,IF(BK$4=$F$21,$F86-SUM($Z86:BJ86),MIN($F86*INDEX($AA$24:$DB$24,BK$4-$D86+1),$F86-SUM($Z86:BJ86)))))</f>
        <v>0</v>
      </c>
      <c r="BL86" s="191" t="n">
        <f aca="false" t="array" ref="BL86:BL86">IF(BL$4&lt;$D86,0,IF(BL$4&gt;$F$21,0,IF(BL$4=$F$21,$F86-SUM($Z86:BK86),MIN($F86*INDEX($AA$24:$DB$24,BL$4-$D86+1),$F86-SUM($Z86:BK86)))))</f>
        <v>0</v>
      </c>
      <c r="BM86" s="191" t="n">
        <f aca="false" t="array" ref="BM86:BM86">IF(BM$4&lt;$D86,0,IF(BM$4&gt;$F$21,0,IF(BM$4=$F$21,$F86-SUM($Z86:BL86),MIN($F86*INDEX($AA$24:$DB$24,BM$4-$D86+1),$F86-SUM($Z86:BL86)))))</f>
        <v>0</v>
      </c>
      <c r="BN86" s="191" t="n">
        <f aca="false" t="array" ref="BN86:BN86">IF(BN$4&lt;$D86,0,IF(BN$4&gt;$F$21,0,IF(BN$4=$F$21,$F86-SUM($Z86:BM86),MIN($F86*INDEX($AA$24:$DB$24,BN$4-$D86+1),$F86-SUM($Z86:BM86)))))</f>
        <v>0</v>
      </c>
      <c r="BO86" s="191" t="n">
        <f aca="false" t="array" ref="BO86:BO86">IF(BO$4&lt;$D86,0,IF(BO$4&gt;$F$21,0,IF(BO$4=$F$21,$F86-SUM($Z86:BN86),MIN($F86*INDEX($AA$24:$DB$24,BO$4-$D86+1),$F86-SUM($Z86:BN86)))))</f>
        <v>0</v>
      </c>
      <c r="BP86" s="191" t="n">
        <f aca="false" t="array" ref="BP86:BP86">IF(BP$4&lt;$D86,0,IF(BP$4&gt;$F$21,0,IF(BP$4=$F$21,$F86-SUM($Z86:BO86),MIN($F86*INDEX($AA$24:$DB$24,BP$4-$D86+1),$F86-SUM($Z86:BO86)))))</f>
        <v>0</v>
      </c>
      <c r="BQ86" s="191" t="n">
        <f aca="false" t="array" ref="BQ86:BQ86">IF(BQ$4&lt;$D86,0,IF(BQ$4&gt;$F$21,0,IF(BQ$4=$F$21,$F86-SUM($Z86:BP86),MIN($F86*INDEX($AA$24:$DB$24,BQ$4-$D86+1),$F86-SUM($Z86:BP86)))))</f>
        <v>0</v>
      </c>
      <c r="BR86" s="191" t="n">
        <f aca="false" t="array" ref="BR86:BR86">IF(BR$4&lt;$D86,0,IF(BR$4&gt;$F$21,0,IF(BR$4=$F$21,$F86-SUM($Z86:BQ86),MIN($F86*INDEX($AA$24:$DB$24,BR$4-$D86+1),$F86-SUM($Z86:BQ86)))))</f>
        <v>0</v>
      </c>
      <c r="BS86" s="191" t="n">
        <f aca="false" t="array" ref="BS86:BS86">IF(BS$4&lt;$D86,0,IF(BS$4&gt;$F$21,0,IF(BS$4=$F$21,$F86-SUM($Z86:BR86),MIN($F86*INDEX($AA$24:$DB$24,BS$4-$D86+1),$F86-SUM($Z86:BR86)))))</f>
        <v>0</v>
      </c>
      <c r="BT86" s="191" t="n">
        <f aca="false" t="array" ref="BT86:BT86">IF(BT$4&lt;$D86,0,IF(BT$4&gt;$F$21,0,IF(BT$4=$F$21,$F86-SUM($Z86:BS86),MIN($F86*INDEX($AA$24:$DB$24,BT$4-$D86+1),$F86-SUM($Z86:BS86)))))</f>
        <v>0</v>
      </c>
      <c r="BU86" s="191" t="n">
        <f aca="false" t="array" ref="BU86:BU86">IF(BU$4&lt;$D86,0,IF(BU$4&gt;$F$21,0,IF(BU$4=$F$21,$F86-SUM($Z86:BT86),MIN($F86*INDEX($AA$24:$DB$24,BU$4-$D86+1),$F86-SUM($Z86:BT86)))))</f>
        <v>0</v>
      </c>
      <c r="BV86" s="191" t="n">
        <f aca="false" t="array" ref="BV86:BV86">IF(BV$4&lt;$D86,0,IF(BV$4&gt;$F$21,0,IF(BV$4=$F$21,$F86-SUM($Z86:BU86),MIN($F86*INDEX($AA$24:$DB$24,BV$4-$D86+1),$F86-SUM($Z86:BU86)))))</f>
        <v>0</v>
      </c>
      <c r="BW86" s="191" t="n">
        <f aca="false" t="array" ref="BW86:BW86">IF(BW$4&lt;$D86,0,IF(BW$4&gt;$F$21,0,IF(BW$4=$F$21,$F86-SUM($Z86:BV86),MIN($F86*INDEX($AA$24:$DB$24,BW$4-$D86+1),$F86-SUM($Z86:BV86)))))</f>
        <v>0</v>
      </c>
      <c r="BX86" s="191" t="n">
        <f aca="false" t="array" ref="BX86:BX86">IF(BX$4&lt;$D86,0,IF(BX$4&gt;$F$21,0,IF(BX$4=$F$21,$F86-SUM($Z86:BW86),MIN($F86*INDEX($AA$24:$DB$24,BX$4-$D86+1),$F86-SUM($Z86:BW86)))))</f>
        <v>0</v>
      </c>
      <c r="BY86" s="191" t="n">
        <f aca="false" t="array" ref="BY86:BY86">IF(BY$4&lt;$D86,0,IF(BY$4&gt;$F$21,0,IF(BY$4=$F$21,$F86-SUM($Z86:BX86),MIN($F86*INDEX($AA$24:$DB$24,BY$4-$D86+1),$F86-SUM($Z86:BX86)))))</f>
        <v>0</v>
      </c>
      <c r="BZ86" s="191" t="n">
        <f aca="false" t="array" ref="BZ86:BZ86">IF(BZ$4&lt;$D86,0,IF(BZ$4&gt;$F$21,0,IF(BZ$4=$F$21,$F86-SUM($Z86:BY86),MIN($F86*INDEX($AA$24:$DB$24,BZ$4-$D86+1),$F86-SUM($Z86:BY86)))))</f>
        <v>0</v>
      </c>
      <c r="CA86" s="191" t="n">
        <f aca="false" t="array" ref="CA86:CA86">IF(CA$4&lt;$D86,0,IF(CA$4&gt;$F$21,0,IF(CA$4=$F$21,$F86-SUM($Z86:BZ86),MIN($F86*INDEX($AA$24:$DB$24,CA$4-$D86+1),$F86-SUM($Z86:BZ86)))))</f>
        <v>0</v>
      </c>
      <c r="CB86" s="191" t="n">
        <f aca="false" t="array" ref="CB86:CB86">IF(CB$4&lt;$D86,0,IF(CB$4&gt;$F$21,0,IF(CB$4=$F$21,$F86-SUM($Z86:CA86),MIN($F86*INDEX($AA$24:$DB$24,CB$4-$D86+1),$F86-SUM($Z86:CA86)))))</f>
        <v>0</v>
      </c>
      <c r="CC86" s="191" t="n">
        <f aca="false" t="array" ref="CC86:CC86">IF(CC$4&lt;$D86,0,IF(CC$4&gt;$F$21,0,IF(CC$4=$F$21,$F86-SUM($Z86:CB86),MIN($F86*INDEX($AA$24:$DB$24,CC$4-$D86+1),$F86-SUM($Z86:CB86)))))</f>
        <v>0</v>
      </c>
      <c r="CD86" s="191" t="n">
        <f aca="false" t="array" ref="CD86:CD86">IF(CD$4&lt;$D86,0,IF(CD$4&gt;$F$21,0,IF(CD$4=$F$21,$F86-SUM($Z86:CC86),MIN($F86*INDEX($AA$24:$DB$24,CD$4-$D86+1),$F86-SUM($Z86:CC86)))))</f>
        <v>0</v>
      </c>
      <c r="CE86" s="191" t="n">
        <f aca="false" t="array" ref="CE86:CE86">IF(CE$4&lt;$D86,0,IF(CE$4&gt;$F$21,0,IF(CE$4=$F$21,$F86-SUM($Z86:CD86),MIN($F86*INDEX($AA$24:$DB$24,CE$4-$D86+1),$F86-SUM($Z86:CD86)))))</f>
        <v>0</v>
      </c>
      <c r="CF86" s="191" t="n">
        <f aca="false" t="array" ref="CF86:CF86">IF(CF$4&lt;$D86,0,IF(CF$4&gt;$F$21,0,IF(CF$4=$F$21,$F86-SUM($Z86:CE86),MIN($F86*INDEX($AA$24:$DB$24,CF$4-$D86+1),$F86-SUM($Z86:CE86)))))</f>
        <v>0</v>
      </c>
      <c r="CG86" s="191" t="n">
        <f aca="false" t="array" ref="CG86:CG86">IF(CG$4&lt;$D86,0,IF(CG$4&gt;$F$21,0,IF(CG$4=$F$21,$F86-SUM($Z86:CF86),MIN($F86*INDEX($AA$24:$DB$24,CG$4-$D86+1),$F86-SUM($Z86:CF86)))))</f>
        <v>0</v>
      </c>
      <c r="CH86" s="191" t="n">
        <f aca="false" t="array" ref="CH86:CH86">IF(CH$4&lt;$D86,0,IF(CH$4&gt;$F$21,0,IF(CH$4=$F$21,$F86-SUM($Z86:CG86),MIN($F86*INDEX($AA$24:$DB$24,CH$4-$D86+1),$F86-SUM($Z86:CG86)))))</f>
        <v>0</v>
      </c>
      <c r="CI86" s="191" t="n">
        <f aca="false" t="array" ref="CI86:CI86">IF(CI$4&lt;$D86,0,IF(CI$4&gt;$F$21,0,IF(CI$4=$F$21,$F86-SUM($Z86:CH86),MIN($F86*INDEX($AA$24:$DB$24,CI$4-$D86+1),$F86-SUM($Z86:CH86)))))</f>
        <v>0</v>
      </c>
      <c r="CJ86" s="191" t="n">
        <f aca="false" t="array" ref="CJ86:CJ86">IF(CJ$4&lt;$D86,0,IF(CJ$4&gt;$F$21,0,IF(CJ$4=$F$21,$F86-SUM($Z86:CI86),MIN($F86*INDEX($AA$24:$DB$24,CJ$4-$D86+1),$F86-SUM($Z86:CI86)))))</f>
        <v>0</v>
      </c>
      <c r="CK86" s="191" t="n">
        <f aca="false" t="array" ref="CK86:CK86">IF(CK$4&lt;$D86,0,IF(CK$4&gt;$F$21,0,IF(CK$4=$F$21,$F86-SUM($Z86:CJ86),MIN($F86*INDEX($AA$24:$DB$24,CK$4-$D86+1),$F86-SUM($Z86:CJ86)))))</f>
        <v>0</v>
      </c>
      <c r="CL86" s="191" t="n">
        <f aca="false" t="array" ref="CL86:CL86">IF(CL$4&lt;$D86,0,IF(CL$4&gt;$F$21,0,IF(CL$4=$F$21,$F86-SUM($Z86:CK86),MIN($F86*INDEX($AA$24:$DB$24,CL$4-$D86+1),$F86-SUM($Z86:CK86)))))</f>
        <v>0</v>
      </c>
      <c r="CM86" s="191" t="n">
        <f aca="false" t="array" ref="CM86:CM86">IF(CM$4&lt;$D86,0,IF(CM$4&gt;$F$21,0,IF(CM$4=$F$21,$F86-SUM($Z86:CL86),MIN($F86*INDEX($AA$24:$DB$24,CM$4-$D86+1),$F86-SUM($Z86:CL86)))))</f>
        <v>0</v>
      </c>
      <c r="CN86" s="191" t="n">
        <f aca="false" t="array" ref="CN86:CN86">IF(CN$4&lt;$D86,0,IF(CN$4&gt;$F$21,0,IF(CN$4=$F$21,$F86-SUM($Z86:CM86),MIN($F86*INDEX($AA$24:$DB$24,CN$4-$D86+1),$F86-SUM($Z86:CM86)))))</f>
        <v>0</v>
      </c>
      <c r="CO86" s="191" t="n">
        <f aca="false" t="array" ref="CO86:CO86">IF(CO$4&lt;$D86,0,IF(CO$4&gt;$F$21,0,IF(CO$4=$F$21,$F86-SUM($Z86:CN86),MIN($F86*INDEX($AA$24:$DB$24,CO$4-$D86+1),$F86-SUM($Z86:CN86)))))</f>
        <v>0</v>
      </c>
      <c r="CP86" s="191" t="n">
        <f aca="false" t="array" ref="CP86:CP86">IF(CP$4&lt;$D86,0,IF(CP$4&gt;$F$21,0,IF(CP$4=$F$21,$F86-SUM($Z86:CO86),MIN($F86*INDEX($AA$24:$DB$24,CP$4-$D86+1),$F86-SUM($Z86:CO86)))))</f>
        <v>0</v>
      </c>
      <c r="CQ86" s="191" t="n">
        <f aca="false" t="array" ref="CQ86:CQ86">IF(CQ$4&lt;$D86,0,IF(CQ$4&gt;$F$21,0,IF(CQ$4=$F$21,$F86-SUM($Z86:CP86),MIN($F86*INDEX($AA$24:$DB$24,CQ$4-$D86+1),$F86-SUM($Z86:CP86)))))</f>
        <v>0</v>
      </c>
      <c r="CR86" s="191" t="n">
        <f aca="false" t="array" ref="CR86:CR86">IF(CR$4&lt;$D86,0,IF(CR$4&gt;$F$21,0,IF(CR$4=$F$21,$F86-SUM($Z86:CQ86),MIN($F86*INDEX($AA$24:$DB$24,CR$4-$D86+1),$F86-SUM($Z86:CQ86)))))</f>
        <v>0</v>
      </c>
      <c r="CS86" s="191" t="n">
        <f aca="false" t="array" ref="CS86:CS86">IF(CS$4&lt;$D86,0,IF(CS$4&gt;$F$21,0,IF(CS$4=$F$21,$F86-SUM($Z86:CR86),MIN($F86*INDEX($AA$24:$DB$24,CS$4-$D86+1),$F86-SUM($Z86:CR86)))))</f>
        <v>0</v>
      </c>
      <c r="CT86" s="191" t="n">
        <f aca="false" t="array" ref="CT86:CT86">IF(CT$4&lt;$D86,0,IF(CT$4&gt;$F$21,0,IF(CT$4=$F$21,$F86-SUM($Z86:CS86),MIN($F86*INDEX($AA$24:$DB$24,CT$4-$D86+1),$F86-SUM($Z86:CS86)))))</f>
        <v>0</v>
      </c>
      <c r="CU86" s="191" t="n">
        <f aca="false" t="array" ref="CU86:CU86">IF(CU$4&lt;$D86,0,IF(CU$4&gt;$F$21,0,IF(CU$4=$F$21,$F86-SUM($Z86:CT86),MIN($F86*INDEX($AA$24:$DB$24,CU$4-$D86+1),$F86-SUM($Z86:CT86)))))</f>
        <v>0</v>
      </c>
      <c r="CV86" s="191" t="n">
        <f aca="false" t="array" ref="CV86:CV86">IF(CV$4&lt;$D86,0,IF(CV$4&gt;$F$21,0,IF(CV$4=$F$21,$F86-SUM($Z86:CU86),MIN($F86*INDEX($AA$24:$DB$24,CV$4-$D86+1),$F86-SUM($Z86:CU86)))))</f>
        <v>0</v>
      </c>
      <c r="CW86" s="191" t="n">
        <f aca="false" t="array" ref="CW86:CW86">IF(CW$4&lt;$D86,0,IF(CW$4&gt;$F$21,0,IF(CW$4=$F$21,$F86-SUM($Z86:CV86),MIN($F86*INDEX($AA$24:$DB$24,CW$4-$D86+1),$F86-SUM($Z86:CV86)))))</f>
        <v>0</v>
      </c>
      <c r="CX86" s="191" t="n">
        <f aca="false" t="array" ref="CX86:CX86">IF(CX$4&lt;$D86,0,IF(CX$4&gt;$F$21,0,IF(CX$4=$F$21,$F86-SUM($Z86:CW86),MIN($F86*INDEX($AA$24:$DB$24,CX$4-$D86+1),$F86-SUM($Z86:CW86)))))</f>
        <v>0</v>
      </c>
      <c r="CY86" s="191" t="n">
        <f aca="false" t="array" ref="CY86:CY86">IF(CY$4&lt;$D86,0,IF(CY$4&gt;$F$21,0,IF(CY$4=$F$21,$F86-SUM($Z86:CX86),MIN($F86*INDEX($AA$24:$DB$24,CY$4-$D86+1),$F86-SUM($Z86:CX86)))))</f>
        <v>0</v>
      </c>
      <c r="CZ86" s="191" t="n">
        <f aca="false" t="array" ref="CZ86:CZ86">IF(CZ$4&lt;$D86,0,IF(CZ$4&gt;$F$21,0,IF(CZ$4=$F$21,$F86-SUM($Z86:CY86),MIN($F86*INDEX($AA$24:$DB$24,CZ$4-$D86+1),$F86-SUM($Z86:CY86)))))</f>
        <v>0</v>
      </c>
      <c r="DA86" s="191" t="n">
        <f aca="false" t="array" ref="DA86:DA86">IF(DA$4&lt;$D86,0,IF(DA$4&gt;$F$21,0,IF(DA$4=$F$21,$F86-SUM($Z86:CZ86),MIN($F86*INDEX($AA$24:$DB$24,DA$4-$D86+1),$F86-SUM($Z86:CZ86)))))</f>
        <v>0</v>
      </c>
      <c r="DB86" s="191" t="n">
        <f aca="false" t="array" ref="DB86:DB86">IF(DB$4&lt;$D86,0,IF(DB$4&gt;$F$21,0,IF(DB$4=$F$21,$F86-SUM($Z86:DA86),MIN($F86*INDEX($AA$24:$DB$24,DB$4-$D86+1),$F86-SUM($Z86:DA86)))))</f>
        <v>0</v>
      </c>
    </row>
    <row r="87" customFormat="false" ht="14.25" hidden="false" customHeight="false" outlineLevel="3" collapsed="false">
      <c r="D87" s="3" t="n">
        <v>62</v>
      </c>
      <c r="E87" s="3" t="str">
        <v>Total Capex Year 62</v>
      </c>
      <c r="F87" s="187" t="n">
        <v>0</v>
      </c>
      <c r="G87" s="187" t="n">
        <f aca="false">SUM(AA87:DB87)-F87</f>
        <v>0</v>
      </c>
      <c r="AA87" s="191" t="n">
        <f aca="false" t="array" ref="AA87:AA87">IF(AA$4&lt;$D87,0,IF(AA$4&gt;$F$21,0,IF(AA$4=$F$21,$F87-SUM($Z87:Z87),MIN($F87*INDEX($AA$24:$DB$24,AA$4-$D87+1),$F87-SUM($Z87:Z87)))))</f>
        <v>0</v>
      </c>
      <c r="AB87" s="191" t="n">
        <f aca="false" t="array" ref="AB87:AB87">IF(AB$4&lt;$D87,0,IF(AB$4&gt;$F$21,0,IF(AB$4=$F$21,$F87-SUM($Z87:AA87),MIN($F87*INDEX($AA$24:$DB$24,AB$4-$D87+1),$F87-SUM($Z87:AA87)))))</f>
        <v>0</v>
      </c>
      <c r="AC87" s="191" t="n">
        <f aca="false" t="array" ref="AC87:AC87">IF(AC$4&lt;$D87,0,IF(AC$4&gt;$F$21,0,IF(AC$4=$F$21,$F87-SUM($Z87:AB87),MIN($F87*INDEX($AA$24:$DB$24,AC$4-$D87+1),$F87-SUM($Z87:AB87)))))</f>
        <v>0</v>
      </c>
      <c r="AD87" s="191" t="n">
        <f aca="false" t="array" ref="AD87:AD87">IF(AD$4&lt;$D87,0,IF(AD$4&gt;$F$21,0,IF(AD$4=$F$21,$F87-SUM($Z87:AC87),MIN($F87*INDEX($AA$24:$DB$24,AD$4-$D87+1),$F87-SUM($Z87:AC87)))))</f>
        <v>0</v>
      </c>
      <c r="AE87" s="191" t="n">
        <f aca="false" t="array" ref="AE87:AE87">IF(AE$4&lt;$D87,0,IF(AE$4&gt;$F$21,0,IF(AE$4=$F$21,$F87-SUM($Z87:AD87),MIN($F87*INDEX($AA$24:$DB$24,AE$4-$D87+1),$F87-SUM($Z87:AD87)))))</f>
        <v>0</v>
      </c>
      <c r="AF87" s="191" t="n">
        <f aca="false" t="array" ref="AF87:AF87">IF(AF$4&lt;$D87,0,IF(AF$4&gt;$F$21,0,IF(AF$4=$F$21,$F87-SUM($Z87:AE87),MIN($F87*INDEX($AA$24:$DB$24,AF$4-$D87+1),$F87-SUM($Z87:AE87)))))</f>
        <v>0</v>
      </c>
      <c r="AG87" s="191" t="n">
        <f aca="false" t="array" ref="AG87:AG87">IF(AG$4&lt;$D87,0,IF(AG$4&gt;$F$21,0,IF(AG$4=$F$21,$F87-SUM($Z87:AF87),MIN($F87*INDEX($AA$24:$DB$24,AG$4-$D87+1),$F87-SUM($Z87:AF87)))))</f>
        <v>0</v>
      </c>
      <c r="AH87" s="191" t="n">
        <f aca="false" t="array" ref="AH87:AH87">IF(AH$4&lt;$D87,0,IF(AH$4&gt;$F$21,0,IF(AH$4=$F$21,$F87-SUM($Z87:AG87),MIN($F87*INDEX($AA$24:$DB$24,AH$4-$D87+1),$F87-SUM($Z87:AG87)))))</f>
        <v>0</v>
      </c>
      <c r="AI87" s="191" t="n">
        <f aca="false" t="array" ref="AI87:AI87">IF(AI$4&lt;$D87,0,IF(AI$4&gt;$F$21,0,IF(AI$4=$F$21,$F87-SUM($Z87:AH87),MIN($F87*INDEX($AA$24:$DB$24,AI$4-$D87+1),$F87-SUM($Z87:AH87)))))</f>
        <v>0</v>
      </c>
      <c r="AJ87" s="191" t="n">
        <f aca="false" t="array" ref="AJ87:AJ87">IF(AJ$4&lt;$D87,0,IF(AJ$4&gt;$F$21,0,IF(AJ$4=$F$21,$F87-SUM($Z87:AI87),MIN($F87*INDEX($AA$24:$DB$24,AJ$4-$D87+1),$F87-SUM($Z87:AI87)))))</f>
        <v>0</v>
      </c>
      <c r="AK87" s="191" t="n">
        <f aca="false" t="array" ref="AK87:AK87">IF(AK$4&lt;$D87,0,IF(AK$4&gt;$F$21,0,IF(AK$4=$F$21,$F87-SUM($Z87:AJ87),MIN($F87*INDEX($AA$24:$DB$24,AK$4-$D87+1),$F87-SUM($Z87:AJ87)))))</f>
        <v>0</v>
      </c>
      <c r="AL87" s="191" t="n">
        <f aca="false" t="array" ref="AL87:AL87">IF(AL$4&lt;$D87,0,IF(AL$4&gt;$F$21,0,IF(AL$4=$F$21,$F87-SUM($Z87:AK87),MIN($F87*INDEX($AA$24:$DB$24,AL$4-$D87+1),$F87-SUM($Z87:AK87)))))</f>
        <v>0</v>
      </c>
      <c r="AM87" s="191" t="n">
        <f aca="false" t="array" ref="AM87:AM87">IF(AM$4&lt;$D87,0,IF(AM$4&gt;$F$21,0,IF(AM$4=$F$21,$F87-SUM($Z87:AL87),MIN($F87*INDEX($AA$24:$DB$24,AM$4-$D87+1),$F87-SUM($Z87:AL87)))))</f>
        <v>0</v>
      </c>
      <c r="AN87" s="191" t="n">
        <f aca="false" t="array" ref="AN87:AN87">IF(AN$4&lt;$D87,0,IF(AN$4&gt;$F$21,0,IF(AN$4=$F$21,$F87-SUM($Z87:AM87),MIN($F87*INDEX($AA$24:$DB$24,AN$4-$D87+1),$F87-SUM($Z87:AM87)))))</f>
        <v>0</v>
      </c>
      <c r="AO87" s="191" t="n">
        <f aca="false" t="array" ref="AO87:AO87">IF(AO$4&lt;$D87,0,IF(AO$4&gt;$F$21,0,IF(AO$4=$F$21,$F87-SUM($Z87:AN87),MIN($F87*INDEX($AA$24:$DB$24,AO$4-$D87+1),$F87-SUM($Z87:AN87)))))</f>
        <v>0</v>
      </c>
      <c r="AP87" s="191" t="n">
        <f aca="false" t="array" ref="AP87:AP87">IF(AP$4&lt;$D87,0,IF(AP$4&gt;$F$21,0,IF(AP$4=$F$21,$F87-SUM($Z87:AO87),MIN($F87*INDEX($AA$24:$DB$24,AP$4-$D87+1),$F87-SUM($Z87:AO87)))))</f>
        <v>0</v>
      </c>
      <c r="AQ87" s="191" t="n">
        <f aca="false" t="array" ref="AQ87:AQ87">IF(AQ$4&lt;$D87,0,IF(AQ$4&gt;$F$21,0,IF(AQ$4=$F$21,$F87-SUM($Z87:AP87),MIN($F87*INDEX($AA$24:$DB$24,AQ$4-$D87+1),$F87-SUM($Z87:AP87)))))</f>
        <v>0</v>
      </c>
      <c r="AR87" s="191" t="n">
        <f aca="false" t="array" ref="AR87:AR87">IF(AR$4&lt;$D87,0,IF(AR$4&gt;$F$21,0,IF(AR$4=$F$21,$F87-SUM($Z87:AQ87),MIN($F87*INDEX($AA$24:$DB$24,AR$4-$D87+1),$F87-SUM($Z87:AQ87)))))</f>
        <v>0</v>
      </c>
      <c r="AS87" s="191" t="n">
        <f aca="false" t="array" ref="AS87:AS87">IF(AS$4&lt;$D87,0,IF(AS$4&gt;$F$21,0,IF(AS$4=$F$21,$F87-SUM($Z87:AR87),MIN($F87*INDEX($AA$24:$DB$24,AS$4-$D87+1),$F87-SUM($Z87:AR87)))))</f>
        <v>0</v>
      </c>
      <c r="AT87" s="191" t="n">
        <f aca="false" t="array" ref="AT87:AT87">IF(AT$4&lt;$D87,0,IF(AT$4&gt;$F$21,0,IF(AT$4=$F$21,$F87-SUM($Z87:AS87),MIN($F87*INDEX($AA$24:$DB$24,AT$4-$D87+1),$F87-SUM($Z87:AS87)))))</f>
        <v>0</v>
      </c>
      <c r="AU87" s="191" t="n">
        <f aca="false" t="array" ref="AU87:AU87">IF(AU$4&lt;$D87,0,IF(AU$4&gt;$F$21,0,IF(AU$4=$F$21,$F87-SUM($Z87:AT87),MIN($F87*INDEX($AA$24:$DB$24,AU$4-$D87+1),$F87-SUM($Z87:AT87)))))</f>
        <v>0</v>
      </c>
      <c r="AV87" s="191" t="n">
        <f aca="false" t="array" ref="AV87:AV87">IF(AV$4&lt;$D87,0,IF(AV$4&gt;$F$21,0,IF(AV$4=$F$21,$F87-SUM($Z87:AU87),MIN($F87*INDEX($AA$24:$DB$24,AV$4-$D87+1),$F87-SUM($Z87:AU87)))))</f>
        <v>0</v>
      </c>
      <c r="AW87" s="191" t="n">
        <f aca="false" t="array" ref="AW87:AW87">IF(AW$4&lt;$D87,0,IF(AW$4&gt;$F$21,0,IF(AW$4=$F$21,$F87-SUM($Z87:AV87),MIN($F87*INDEX($AA$24:$DB$24,AW$4-$D87+1),$F87-SUM($Z87:AV87)))))</f>
        <v>0</v>
      </c>
      <c r="AX87" s="191" t="n">
        <f aca="false" t="array" ref="AX87:AX87">IF(AX$4&lt;$D87,0,IF(AX$4&gt;$F$21,0,IF(AX$4=$F$21,$F87-SUM($Z87:AW87),MIN($F87*INDEX($AA$24:$DB$24,AX$4-$D87+1),$F87-SUM($Z87:AW87)))))</f>
        <v>0</v>
      </c>
      <c r="AY87" s="191" t="n">
        <f aca="false" t="array" ref="AY87:AY87">IF(AY$4&lt;$D87,0,IF(AY$4&gt;$F$21,0,IF(AY$4=$F$21,$F87-SUM($Z87:AX87),MIN($F87*INDEX($AA$24:$DB$24,AY$4-$D87+1),$F87-SUM($Z87:AX87)))))</f>
        <v>0</v>
      </c>
      <c r="AZ87" s="191" t="n">
        <f aca="false" t="array" ref="AZ87:AZ87">IF(AZ$4&lt;$D87,0,IF(AZ$4&gt;$F$21,0,IF(AZ$4=$F$21,$F87-SUM($Z87:AY87),MIN($F87*INDEX($AA$24:$DB$24,AZ$4-$D87+1),$F87-SUM($Z87:AY87)))))</f>
        <v>0</v>
      </c>
      <c r="BA87" s="191" t="n">
        <f aca="false" t="array" ref="BA87:BA87">IF(BA$4&lt;$D87,0,IF(BA$4&gt;$F$21,0,IF(BA$4=$F$21,$F87-SUM($Z87:AZ87),MIN($F87*INDEX($AA$24:$DB$24,BA$4-$D87+1),$F87-SUM($Z87:AZ87)))))</f>
        <v>0</v>
      </c>
      <c r="BB87" s="191" t="n">
        <f aca="false" t="array" ref="BB87:BB87">IF(BB$4&lt;$D87,0,IF(BB$4&gt;$F$21,0,IF(BB$4=$F$21,$F87-SUM($Z87:BA87),MIN($F87*INDEX($AA$24:$DB$24,BB$4-$D87+1),$F87-SUM($Z87:BA87)))))</f>
        <v>0</v>
      </c>
      <c r="BC87" s="191" t="n">
        <f aca="false" t="array" ref="BC87:BC87">IF(BC$4&lt;$D87,0,IF(BC$4&gt;$F$21,0,IF(BC$4=$F$21,$F87-SUM($Z87:BB87),MIN($F87*INDEX($AA$24:$DB$24,BC$4-$D87+1),$F87-SUM($Z87:BB87)))))</f>
        <v>0</v>
      </c>
      <c r="BD87" s="191" t="n">
        <f aca="false" t="array" ref="BD87:BD87">IF(BD$4&lt;$D87,0,IF(BD$4&gt;$F$21,0,IF(BD$4=$F$21,$F87-SUM($Z87:BC87),MIN($F87*INDEX($AA$24:$DB$24,BD$4-$D87+1),$F87-SUM($Z87:BC87)))))</f>
        <v>0</v>
      </c>
      <c r="BE87" s="191" t="n">
        <f aca="false" t="array" ref="BE87:BE87">IF(BE$4&lt;$D87,0,IF(BE$4&gt;$F$21,0,IF(BE$4=$F$21,$F87-SUM($Z87:BD87),MIN($F87*INDEX($AA$24:$DB$24,BE$4-$D87+1),$F87-SUM($Z87:BD87)))))</f>
        <v>0</v>
      </c>
      <c r="BF87" s="191" t="n">
        <f aca="false" t="array" ref="BF87:BF87">IF(BF$4&lt;$D87,0,IF(BF$4&gt;$F$21,0,IF(BF$4=$F$21,$F87-SUM($Z87:BE87),MIN($F87*INDEX($AA$24:$DB$24,BF$4-$D87+1),$F87-SUM($Z87:BE87)))))</f>
        <v>0</v>
      </c>
      <c r="BG87" s="191" t="n">
        <f aca="false" t="array" ref="BG87:BG87">IF(BG$4&lt;$D87,0,IF(BG$4&gt;$F$21,0,IF(BG$4=$F$21,$F87-SUM($Z87:BF87),MIN($F87*INDEX($AA$24:$DB$24,BG$4-$D87+1),$F87-SUM($Z87:BF87)))))</f>
        <v>0</v>
      </c>
      <c r="BH87" s="191" t="n">
        <f aca="false" t="array" ref="BH87:BH87">IF(BH$4&lt;$D87,0,IF(BH$4&gt;$F$21,0,IF(BH$4=$F$21,$F87-SUM($Z87:BG87),MIN($F87*INDEX($AA$24:$DB$24,BH$4-$D87+1),$F87-SUM($Z87:BG87)))))</f>
        <v>0</v>
      </c>
      <c r="BI87" s="191" t="n">
        <f aca="false" t="array" ref="BI87:BI87">IF(BI$4&lt;$D87,0,IF(BI$4&gt;$F$21,0,IF(BI$4=$F$21,$F87-SUM($Z87:BH87),MIN($F87*INDEX($AA$24:$DB$24,BI$4-$D87+1),$F87-SUM($Z87:BH87)))))</f>
        <v>0</v>
      </c>
      <c r="BJ87" s="191" t="n">
        <f aca="false" t="array" ref="BJ87:BJ87">IF(BJ$4&lt;$D87,0,IF(BJ$4&gt;$F$21,0,IF(BJ$4=$F$21,$F87-SUM($Z87:BI87),MIN($F87*INDEX($AA$24:$DB$24,BJ$4-$D87+1),$F87-SUM($Z87:BI87)))))</f>
        <v>0</v>
      </c>
      <c r="BK87" s="191" t="n">
        <f aca="false" t="array" ref="BK87:BK87">IF(BK$4&lt;$D87,0,IF(BK$4&gt;$F$21,0,IF(BK$4=$F$21,$F87-SUM($Z87:BJ87),MIN($F87*INDEX($AA$24:$DB$24,BK$4-$D87+1),$F87-SUM($Z87:BJ87)))))</f>
        <v>0</v>
      </c>
      <c r="BL87" s="191" t="n">
        <f aca="false" t="array" ref="BL87:BL87">IF(BL$4&lt;$D87,0,IF(BL$4&gt;$F$21,0,IF(BL$4=$F$21,$F87-SUM($Z87:BK87),MIN($F87*INDEX($AA$24:$DB$24,BL$4-$D87+1),$F87-SUM($Z87:BK87)))))</f>
        <v>0</v>
      </c>
      <c r="BM87" s="191" t="n">
        <f aca="false" t="array" ref="BM87:BM87">IF(BM$4&lt;$D87,0,IF(BM$4&gt;$F$21,0,IF(BM$4=$F$21,$F87-SUM($Z87:BL87),MIN($F87*INDEX($AA$24:$DB$24,BM$4-$D87+1),$F87-SUM($Z87:BL87)))))</f>
        <v>0</v>
      </c>
      <c r="BN87" s="191" t="n">
        <f aca="false" t="array" ref="BN87:BN87">IF(BN$4&lt;$D87,0,IF(BN$4&gt;$F$21,0,IF(BN$4=$F$21,$F87-SUM($Z87:BM87),MIN($F87*INDEX($AA$24:$DB$24,BN$4-$D87+1),$F87-SUM($Z87:BM87)))))</f>
        <v>0</v>
      </c>
      <c r="BO87" s="191" t="n">
        <f aca="false" t="array" ref="BO87:BO87">IF(BO$4&lt;$D87,0,IF(BO$4&gt;$F$21,0,IF(BO$4=$F$21,$F87-SUM($Z87:BN87),MIN($F87*INDEX($AA$24:$DB$24,BO$4-$D87+1),$F87-SUM($Z87:BN87)))))</f>
        <v>0</v>
      </c>
      <c r="BP87" s="191" t="n">
        <f aca="false" t="array" ref="BP87:BP87">IF(BP$4&lt;$D87,0,IF(BP$4&gt;$F$21,0,IF(BP$4=$F$21,$F87-SUM($Z87:BO87),MIN($F87*INDEX($AA$24:$DB$24,BP$4-$D87+1),$F87-SUM($Z87:BO87)))))</f>
        <v>0</v>
      </c>
      <c r="BQ87" s="191" t="n">
        <f aca="false" t="array" ref="BQ87:BQ87">IF(BQ$4&lt;$D87,0,IF(BQ$4&gt;$F$21,0,IF(BQ$4=$F$21,$F87-SUM($Z87:BP87),MIN($F87*INDEX($AA$24:$DB$24,BQ$4-$D87+1),$F87-SUM($Z87:BP87)))))</f>
        <v>0</v>
      </c>
      <c r="BR87" s="191" t="n">
        <f aca="false" t="array" ref="BR87:BR87">IF(BR$4&lt;$D87,0,IF(BR$4&gt;$F$21,0,IF(BR$4=$F$21,$F87-SUM($Z87:BQ87),MIN($F87*INDEX($AA$24:$DB$24,BR$4-$D87+1),$F87-SUM($Z87:BQ87)))))</f>
        <v>0</v>
      </c>
      <c r="BS87" s="191" t="n">
        <f aca="false" t="array" ref="BS87:BS87">IF(BS$4&lt;$D87,0,IF(BS$4&gt;$F$21,0,IF(BS$4=$F$21,$F87-SUM($Z87:BR87),MIN($F87*INDEX($AA$24:$DB$24,BS$4-$D87+1),$F87-SUM($Z87:BR87)))))</f>
        <v>0</v>
      </c>
      <c r="BT87" s="191" t="n">
        <f aca="false" t="array" ref="BT87:BT87">IF(BT$4&lt;$D87,0,IF(BT$4&gt;$F$21,0,IF(BT$4=$F$21,$F87-SUM($Z87:BS87),MIN($F87*INDEX($AA$24:$DB$24,BT$4-$D87+1),$F87-SUM($Z87:BS87)))))</f>
        <v>0</v>
      </c>
      <c r="BU87" s="191" t="n">
        <f aca="false" t="array" ref="BU87:BU87">IF(BU$4&lt;$D87,0,IF(BU$4&gt;$F$21,0,IF(BU$4=$F$21,$F87-SUM($Z87:BT87),MIN($F87*INDEX($AA$24:$DB$24,BU$4-$D87+1),$F87-SUM($Z87:BT87)))))</f>
        <v>0</v>
      </c>
      <c r="BV87" s="191" t="n">
        <f aca="false" t="array" ref="BV87:BV87">IF(BV$4&lt;$D87,0,IF(BV$4&gt;$F$21,0,IF(BV$4=$F$21,$F87-SUM($Z87:BU87),MIN($F87*INDEX($AA$24:$DB$24,BV$4-$D87+1),$F87-SUM($Z87:BU87)))))</f>
        <v>0</v>
      </c>
      <c r="BW87" s="191" t="n">
        <f aca="false" t="array" ref="BW87:BW87">IF(BW$4&lt;$D87,0,IF(BW$4&gt;$F$21,0,IF(BW$4=$F$21,$F87-SUM($Z87:BV87),MIN($F87*INDEX($AA$24:$DB$24,BW$4-$D87+1),$F87-SUM($Z87:BV87)))))</f>
        <v>0</v>
      </c>
      <c r="BX87" s="191" t="n">
        <f aca="false" t="array" ref="BX87:BX87">IF(BX$4&lt;$D87,0,IF(BX$4&gt;$F$21,0,IF(BX$4=$F$21,$F87-SUM($Z87:BW87),MIN($F87*INDEX($AA$24:$DB$24,BX$4-$D87+1),$F87-SUM($Z87:BW87)))))</f>
        <v>0</v>
      </c>
      <c r="BY87" s="191" t="n">
        <f aca="false" t="array" ref="BY87:BY87">IF(BY$4&lt;$D87,0,IF(BY$4&gt;$F$21,0,IF(BY$4=$F$21,$F87-SUM($Z87:BX87),MIN($F87*INDEX($AA$24:$DB$24,BY$4-$D87+1),$F87-SUM($Z87:BX87)))))</f>
        <v>0</v>
      </c>
      <c r="BZ87" s="191" t="n">
        <f aca="false" t="array" ref="BZ87:BZ87">IF(BZ$4&lt;$D87,0,IF(BZ$4&gt;$F$21,0,IF(BZ$4=$F$21,$F87-SUM($Z87:BY87),MIN($F87*INDEX($AA$24:$DB$24,BZ$4-$D87+1),$F87-SUM($Z87:BY87)))))</f>
        <v>0</v>
      </c>
      <c r="CA87" s="191" t="n">
        <f aca="false" t="array" ref="CA87:CA87">IF(CA$4&lt;$D87,0,IF(CA$4&gt;$F$21,0,IF(CA$4=$F$21,$F87-SUM($Z87:BZ87),MIN($F87*INDEX($AA$24:$DB$24,CA$4-$D87+1),$F87-SUM($Z87:BZ87)))))</f>
        <v>0</v>
      </c>
      <c r="CB87" s="191" t="n">
        <f aca="false" t="array" ref="CB87:CB87">IF(CB$4&lt;$D87,0,IF(CB$4&gt;$F$21,0,IF(CB$4=$F$21,$F87-SUM($Z87:CA87),MIN($F87*INDEX($AA$24:$DB$24,CB$4-$D87+1),$F87-SUM($Z87:CA87)))))</f>
        <v>0</v>
      </c>
      <c r="CC87" s="191" t="n">
        <f aca="false" t="array" ref="CC87:CC87">IF(CC$4&lt;$D87,0,IF(CC$4&gt;$F$21,0,IF(CC$4=$F$21,$F87-SUM($Z87:CB87),MIN($F87*INDEX($AA$24:$DB$24,CC$4-$D87+1),$F87-SUM($Z87:CB87)))))</f>
        <v>0</v>
      </c>
      <c r="CD87" s="191" t="n">
        <f aca="false" t="array" ref="CD87:CD87">IF(CD$4&lt;$D87,0,IF(CD$4&gt;$F$21,0,IF(CD$4=$F$21,$F87-SUM($Z87:CC87),MIN($F87*INDEX($AA$24:$DB$24,CD$4-$D87+1),$F87-SUM($Z87:CC87)))))</f>
        <v>0</v>
      </c>
      <c r="CE87" s="191" t="n">
        <f aca="false" t="array" ref="CE87:CE87">IF(CE$4&lt;$D87,0,IF(CE$4&gt;$F$21,0,IF(CE$4=$F$21,$F87-SUM($Z87:CD87),MIN($F87*INDEX($AA$24:$DB$24,CE$4-$D87+1),$F87-SUM($Z87:CD87)))))</f>
        <v>0</v>
      </c>
      <c r="CF87" s="191" t="n">
        <f aca="false" t="array" ref="CF87:CF87">IF(CF$4&lt;$D87,0,IF(CF$4&gt;$F$21,0,IF(CF$4=$F$21,$F87-SUM($Z87:CE87),MIN($F87*INDEX($AA$24:$DB$24,CF$4-$D87+1),$F87-SUM($Z87:CE87)))))</f>
        <v>0</v>
      </c>
      <c r="CG87" s="191" t="n">
        <f aca="false" t="array" ref="CG87:CG87">IF(CG$4&lt;$D87,0,IF(CG$4&gt;$F$21,0,IF(CG$4=$F$21,$F87-SUM($Z87:CF87),MIN($F87*INDEX($AA$24:$DB$24,CG$4-$D87+1),$F87-SUM($Z87:CF87)))))</f>
        <v>0</v>
      </c>
      <c r="CH87" s="191" t="n">
        <f aca="false" t="array" ref="CH87:CH87">IF(CH$4&lt;$D87,0,IF(CH$4&gt;$F$21,0,IF(CH$4=$F$21,$F87-SUM($Z87:CG87),MIN($F87*INDEX($AA$24:$DB$24,CH$4-$D87+1),$F87-SUM($Z87:CG87)))))</f>
        <v>0</v>
      </c>
      <c r="CI87" s="191" t="n">
        <f aca="false" t="array" ref="CI87:CI87">IF(CI$4&lt;$D87,0,IF(CI$4&gt;$F$21,0,IF(CI$4=$F$21,$F87-SUM($Z87:CH87),MIN($F87*INDEX($AA$24:$DB$24,CI$4-$D87+1),$F87-SUM($Z87:CH87)))))</f>
        <v>0</v>
      </c>
      <c r="CJ87" s="191" t="n">
        <f aca="false" t="array" ref="CJ87:CJ87">IF(CJ$4&lt;$D87,0,IF(CJ$4&gt;$F$21,0,IF(CJ$4=$F$21,$F87-SUM($Z87:CI87),MIN($F87*INDEX($AA$24:$DB$24,CJ$4-$D87+1),$F87-SUM($Z87:CI87)))))</f>
        <v>0</v>
      </c>
      <c r="CK87" s="191" t="n">
        <f aca="false" t="array" ref="CK87:CK87">IF(CK$4&lt;$D87,0,IF(CK$4&gt;$F$21,0,IF(CK$4=$F$21,$F87-SUM($Z87:CJ87),MIN($F87*INDEX($AA$24:$DB$24,CK$4-$D87+1),$F87-SUM($Z87:CJ87)))))</f>
        <v>0</v>
      </c>
      <c r="CL87" s="191" t="n">
        <f aca="false" t="array" ref="CL87:CL87">IF(CL$4&lt;$D87,0,IF(CL$4&gt;$F$21,0,IF(CL$4=$F$21,$F87-SUM($Z87:CK87),MIN($F87*INDEX($AA$24:$DB$24,CL$4-$D87+1),$F87-SUM($Z87:CK87)))))</f>
        <v>0</v>
      </c>
      <c r="CM87" s="191" t="n">
        <f aca="false" t="array" ref="CM87:CM87">IF(CM$4&lt;$D87,0,IF(CM$4&gt;$F$21,0,IF(CM$4=$F$21,$F87-SUM($Z87:CL87),MIN($F87*INDEX($AA$24:$DB$24,CM$4-$D87+1),$F87-SUM($Z87:CL87)))))</f>
        <v>0</v>
      </c>
      <c r="CN87" s="191" t="n">
        <f aca="false" t="array" ref="CN87:CN87">IF(CN$4&lt;$D87,0,IF(CN$4&gt;$F$21,0,IF(CN$4=$F$21,$F87-SUM($Z87:CM87),MIN($F87*INDEX($AA$24:$DB$24,CN$4-$D87+1),$F87-SUM($Z87:CM87)))))</f>
        <v>0</v>
      </c>
      <c r="CO87" s="191" t="n">
        <f aca="false" t="array" ref="CO87:CO87">IF(CO$4&lt;$D87,0,IF(CO$4&gt;$F$21,0,IF(CO$4=$F$21,$F87-SUM($Z87:CN87),MIN($F87*INDEX($AA$24:$DB$24,CO$4-$D87+1),$F87-SUM($Z87:CN87)))))</f>
        <v>0</v>
      </c>
      <c r="CP87" s="191" t="n">
        <f aca="false" t="array" ref="CP87:CP87">IF(CP$4&lt;$D87,0,IF(CP$4&gt;$F$21,0,IF(CP$4=$F$21,$F87-SUM($Z87:CO87),MIN($F87*INDEX($AA$24:$DB$24,CP$4-$D87+1),$F87-SUM($Z87:CO87)))))</f>
        <v>0</v>
      </c>
      <c r="CQ87" s="191" t="n">
        <f aca="false" t="array" ref="CQ87:CQ87">IF(CQ$4&lt;$D87,0,IF(CQ$4&gt;$F$21,0,IF(CQ$4=$F$21,$F87-SUM($Z87:CP87),MIN($F87*INDEX($AA$24:$DB$24,CQ$4-$D87+1),$F87-SUM($Z87:CP87)))))</f>
        <v>0</v>
      </c>
      <c r="CR87" s="191" t="n">
        <f aca="false" t="array" ref="CR87:CR87">IF(CR$4&lt;$D87,0,IF(CR$4&gt;$F$21,0,IF(CR$4=$F$21,$F87-SUM($Z87:CQ87),MIN($F87*INDEX($AA$24:$DB$24,CR$4-$D87+1),$F87-SUM($Z87:CQ87)))))</f>
        <v>0</v>
      </c>
      <c r="CS87" s="191" t="n">
        <f aca="false" t="array" ref="CS87:CS87">IF(CS$4&lt;$D87,0,IF(CS$4&gt;$F$21,0,IF(CS$4=$F$21,$F87-SUM($Z87:CR87),MIN($F87*INDEX($AA$24:$DB$24,CS$4-$D87+1),$F87-SUM($Z87:CR87)))))</f>
        <v>0</v>
      </c>
      <c r="CT87" s="191" t="n">
        <f aca="false" t="array" ref="CT87:CT87">IF(CT$4&lt;$D87,0,IF(CT$4&gt;$F$21,0,IF(CT$4=$F$21,$F87-SUM($Z87:CS87),MIN($F87*INDEX($AA$24:$DB$24,CT$4-$D87+1),$F87-SUM($Z87:CS87)))))</f>
        <v>0</v>
      </c>
      <c r="CU87" s="191" t="n">
        <f aca="false" t="array" ref="CU87:CU87">IF(CU$4&lt;$D87,0,IF(CU$4&gt;$F$21,0,IF(CU$4=$F$21,$F87-SUM($Z87:CT87),MIN($F87*INDEX($AA$24:$DB$24,CU$4-$D87+1),$F87-SUM($Z87:CT87)))))</f>
        <v>0</v>
      </c>
      <c r="CV87" s="191" t="n">
        <f aca="false" t="array" ref="CV87:CV87">IF(CV$4&lt;$D87,0,IF(CV$4&gt;$F$21,0,IF(CV$4=$F$21,$F87-SUM($Z87:CU87),MIN($F87*INDEX($AA$24:$DB$24,CV$4-$D87+1),$F87-SUM($Z87:CU87)))))</f>
        <v>0</v>
      </c>
      <c r="CW87" s="191" t="n">
        <f aca="false" t="array" ref="CW87:CW87">IF(CW$4&lt;$D87,0,IF(CW$4&gt;$F$21,0,IF(CW$4=$F$21,$F87-SUM($Z87:CV87),MIN($F87*INDEX($AA$24:$DB$24,CW$4-$D87+1),$F87-SUM($Z87:CV87)))))</f>
        <v>0</v>
      </c>
      <c r="CX87" s="191" t="n">
        <f aca="false" t="array" ref="CX87:CX87">IF(CX$4&lt;$D87,0,IF(CX$4&gt;$F$21,0,IF(CX$4=$F$21,$F87-SUM($Z87:CW87),MIN($F87*INDEX($AA$24:$DB$24,CX$4-$D87+1),$F87-SUM($Z87:CW87)))))</f>
        <v>0</v>
      </c>
      <c r="CY87" s="191" t="n">
        <f aca="false" t="array" ref="CY87:CY87">IF(CY$4&lt;$D87,0,IF(CY$4&gt;$F$21,0,IF(CY$4=$F$21,$F87-SUM($Z87:CX87),MIN($F87*INDEX($AA$24:$DB$24,CY$4-$D87+1),$F87-SUM($Z87:CX87)))))</f>
        <v>0</v>
      </c>
      <c r="CZ87" s="191" t="n">
        <f aca="false" t="array" ref="CZ87:CZ87">IF(CZ$4&lt;$D87,0,IF(CZ$4&gt;$F$21,0,IF(CZ$4=$F$21,$F87-SUM($Z87:CY87),MIN($F87*INDEX($AA$24:$DB$24,CZ$4-$D87+1),$F87-SUM($Z87:CY87)))))</f>
        <v>0</v>
      </c>
      <c r="DA87" s="191" t="n">
        <f aca="false" t="array" ref="DA87:DA87">IF(DA$4&lt;$D87,0,IF(DA$4&gt;$F$21,0,IF(DA$4=$F$21,$F87-SUM($Z87:CZ87),MIN($F87*INDEX($AA$24:$DB$24,DA$4-$D87+1),$F87-SUM($Z87:CZ87)))))</f>
        <v>0</v>
      </c>
      <c r="DB87" s="191" t="n">
        <f aca="false" t="array" ref="DB87:DB87">IF(DB$4&lt;$D87,0,IF(DB$4&gt;$F$21,0,IF(DB$4=$F$21,$F87-SUM($Z87:DA87),MIN($F87*INDEX($AA$24:$DB$24,DB$4-$D87+1),$F87-SUM($Z87:DA87)))))</f>
        <v>0</v>
      </c>
    </row>
    <row r="88" customFormat="false" ht="14.25" hidden="false" customHeight="false" outlineLevel="3" collapsed="false">
      <c r="D88" s="3" t="n">
        <v>63</v>
      </c>
      <c r="E88" s="3" t="str">
        <v>Total Capex Year 63</v>
      </c>
      <c r="F88" s="187" t="n">
        <v>0</v>
      </c>
      <c r="G88" s="187" t="n">
        <f aca="false">SUM(AA88:DB88)-F88</f>
        <v>0</v>
      </c>
      <c r="AA88" s="191" t="n">
        <f aca="false" t="array" ref="AA88:AA88">IF(AA$4&lt;$D88,0,IF(AA$4&gt;$F$21,0,IF(AA$4=$F$21,$F88-SUM($Z88:Z88),MIN($F88*INDEX($AA$24:$DB$24,AA$4-$D88+1),$F88-SUM($Z88:Z88)))))</f>
        <v>0</v>
      </c>
      <c r="AB88" s="191" t="n">
        <f aca="false" t="array" ref="AB88:AB88">IF(AB$4&lt;$D88,0,IF(AB$4&gt;$F$21,0,IF(AB$4=$F$21,$F88-SUM($Z88:AA88),MIN($F88*INDEX($AA$24:$DB$24,AB$4-$D88+1),$F88-SUM($Z88:AA88)))))</f>
        <v>0</v>
      </c>
      <c r="AC88" s="191" t="n">
        <f aca="false" t="array" ref="AC88:AC88">IF(AC$4&lt;$D88,0,IF(AC$4&gt;$F$21,0,IF(AC$4=$F$21,$F88-SUM($Z88:AB88),MIN($F88*INDEX($AA$24:$DB$24,AC$4-$D88+1),$F88-SUM($Z88:AB88)))))</f>
        <v>0</v>
      </c>
      <c r="AD88" s="191" t="n">
        <f aca="false" t="array" ref="AD88:AD88">IF(AD$4&lt;$D88,0,IF(AD$4&gt;$F$21,0,IF(AD$4=$F$21,$F88-SUM($Z88:AC88),MIN($F88*INDEX($AA$24:$DB$24,AD$4-$D88+1),$F88-SUM($Z88:AC88)))))</f>
        <v>0</v>
      </c>
      <c r="AE88" s="191" t="n">
        <f aca="false" t="array" ref="AE88:AE88">IF(AE$4&lt;$D88,0,IF(AE$4&gt;$F$21,0,IF(AE$4=$F$21,$F88-SUM($Z88:AD88),MIN($F88*INDEX($AA$24:$DB$24,AE$4-$D88+1),$F88-SUM($Z88:AD88)))))</f>
        <v>0</v>
      </c>
      <c r="AF88" s="191" t="n">
        <f aca="false" t="array" ref="AF88:AF88">IF(AF$4&lt;$D88,0,IF(AF$4&gt;$F$21,0,IF(AF$4=$F$21,$F88-SUM($Z88:AE88),MIN($F88*INDEX($AA$24:$DB$24,AF$4-$D88+1),$F88-SUM($Z88:AE88)))))</f>
        <v>0</v>
      </c>
      <c r="AG88" s="191" t="n">
        <f aca="false" t="array" ref="AG88:AG88">IF(AG$4&lt;$D88,0,IF(AG$4&gt;$F$21,0,IF(AG$4=$F$21,$F88-SUM($Z88:AF88),MIN($F88*INDEX($AA$24:$DB$24,AG$4-$D88+1),$F88-SUM($Z88:AF88)))))</f>
        <v>0</v>
      </c>
      <c r="AH88" s="191" t="n">
        <f aca="false" t="array" ref="AH88:AH88">IF(AH$4&lt;$D88,0,IF(AH$4&gt;$F$21,0,IF(AH$4=$F$21,$F88-SUM($Z88:AG88),MIN($F88*INDEX($AA$24:$DB$24,AH$4-$D88+1),$F88-SUM($Z88:AG88)))))</f>
        <v>0</v>
      </c>
      <c r="AI88" s="191" t="n">
        <f aca="false" t="array" ref="AI88:AI88">IF(AI$4&lt;$D88,0,IF(AI$4&gt;$F$21,0,IF(AI$4=$F$21,$F88-SUM($Z88:AH88),MIN($F88*INDEX($AA$24:$DB$24,AI$4-$D88+1),$F88-SUM($Z88:AH88)))))</f>
        <v>0</v>
      </c>
      <c r="AJ88" s="191" t="n">
        <f aca="false" t="array" ref="AJ88:AJ88">IF(AJ$4&lt;$D88,0,IF(AJ$4&gt;$F$21,0,IF(AJ$4=$F$21,$F88-SUM($Z88:AI88),MIN($F88*INDEX($AA$24:$DB$24,AJ$4-$D88+1),$F88-SUM($Z88:AI88)))))</f>
        <v>0</v>
      </c>
      <c r="AK88" s="191" t="n">
        <f aca="false" t="array" ref="AK88:AK88">IF(AK$4&lt;$D88,0,IF(AK$4&gt;$F$21,0,IF(AK$4=$F$21,$F88-SUM($Z88:AJ88),MIN($F88*INDEX($AA$24:$DB$24,AK$4-$D88+1),$F88-SUM($Z88:AJ88)))))</f>
        <v>0</v>
      </c>
      <c r="AL88" s="191" t="n">
        <f aca="false" t="array" ref="AL88:AL88">IF(AL$4&lt;$D88,0,IF(AL$4&gt;$F$21,0,IF(AL$4=$F$21,$F88-SUM($Z88:AK88),MIN($F88*INDEX($AA$24:$DB$24,AL$4-$D88+1),$F88-SUM($Z88:AK88)))))</f>
        <v>0</v>
      </c>
      <c r="AM88" s="191" t="n">
        <f aca="false" t="array" ref="AM88:AM88">IF(AM$4&lt;$D88,0,IF(AM$4&gt;$F$21,0,IF(AM$4=$F$21,$F88-SUM($Z88:AL88),MIN($F88*INDEX($AA$24:$DB$24,AM$4-$D88+1),$F88-SUM($Z88:AL88)))))</f>
        <v>0</v>
      </c>
      <c r="AN88" s="191" t="n">
        <f aca="false" t="array" ref="AN88:AN88">IF(AN$4&lt;$D88,0,IF(AN$4&gt;$F$21,0,IF(AN$4=$F$21,$F88-SUM($Z88:AM88),MIN($F88*INDEX($AA$24:$DB$24,AN$4-$D88+1),$F88-SUM($Z88:AM88)))))</f>
        <v>0</v>
      </c>
      <c r="AO88" s="191" t="n">
        <f aca="false" t="array" ref="AO88:AO88">IF(AO$4&lt;$D88,0,IF(AO$4&gt;$F$21,0,IF(AO$4=$F$21,$F88-SUM($Z88:AN88),MIN($F88*INDEX($AA$24:$DB$24,AO$4-$D88+1),$F88-SUM($Z88:AN88)))))</f>
        <v>0</v>
      </c>
      <c r="AP88" s="191" t="n">
        <f aca="false" t="array" ref="AP88:AP88">IF(AP$4&lt;$D88,0,IF(AP$4&gt;$F$21,0,IF(AP$4=$F$21,$F88-SUM($Z88:AO88),MIN($F88*INDEX($AA$24:$DB$24,AP$4-$D88+1),$F88-SUM($Z88:AO88)))))</f>
        <v>0</v>
      </c>
      <c r="AQ88" s="191" t="n">
        <f aca="false" t="array" ref="AQ88:AQ88">IF(AQ$4&lt;$D88,0,IF(AQ$4&gt;$F$21,0,IF(AQ$4=$F$21,$F88-SUM($Z88:AP88),MIN($F88*INDEX($AA$24:$DB$24,AQ$4-$D88+1),$F88-SUM($Z88:AP88)))))</f>
        <v>0</v>
      </c>
      <c r="AR88" s="191" t="n">
        <f aca="false" t="array" ref="AR88:AR88">IF(AR$4&lt;$D88,0,IF(AR$4&gt;$F$21,0,IF(AR$4=$F$21,$F88-SUM($Z88:AQ88),MIN($F88*INDEX($AA$24:$DB$24,AR$4-$D88+1),$F88-SUM($Z88:AQ88)))))</f>
        <v>0</v>
      </c>
      <c r="AS88" s="191" t="n">
        <f aca="false" t="array" ref="AS88:AS88">IF(AS$4&lt;$D88,0,IF(AS$4&gt;$F$21,0,IF(AS$4=$F$21,$F88-SUM($Z88:AR88),MIN($F88*INDEX($AA$24:$DB$24,AS$4-$D88+1),$F88-SUM($Z88:AR88)))))</f>
        <v>0</v>
      </c>
      <c r="AT88" s="191" t="n">
        <f aca="false" t="array" ref="AT88:AT88">IF(AT$4&lt;$D88,0,IF(AT$4&gt;$F$21,0,IF(AT$4=$F$21,$F88-SUM($Z88:AS88),MIN($F88*INDEX($AA$24:$DB$24,AT$4-$D88+1),$F88-SUM($Z88:AS88)))))</f>
        <v>0</v>
      </c>
      <c r="AU88" s="191" t="n">
        <f aca="false" t="array" ref="AU88:AU88">IF(AU$4&lt;$D88,0,IF(AU$4&gt;$F$21,0,IF(AU$4=$F$21,$F88-SUM($Z88:AT88),MIN($F88*INDEX($AA$24:$DB$24,AU$4-$D88+1),$F88-SUM($Z88:AT88)))))</f>
        <v>0</v>
      </c>
      <c r="AV88" s="191" t="n">
        <f aca="false" t="array" ref="AV88:AV88">IF(AV$4&lt;$D88,0,IF(AV$4&gt;$F$21,0,IF(AV$4=$F$21,$F88-SUM($Z88:AU88),MIN($F88*INDEX($AA$24:$DB$24,AV$4-$D88+1),$F88-SUM($Z88:AU88)))))</f>
        <v>0</v>
      </c>
      <c r="AW88" s="191" t="n">
        <f aca="false" t="array" ref="AW88:AW88">IF(AW$4&lt;$D88,0,IF(AW$4&gt;$F$21,0,IF(AW$4=$F$21,$F88-SUM($Z88:AV88),MIN($F88*INDEX($AA$24:$DB$24,AW$4-$D88+1),$F88-SUM($Z88:AV88)))))</f>
        <v>0</v>
      </c>
      <c r="AX88" s="191" t="n">
        <f aca="false" t="array" ref="AX88:AX88">IF(AX$4&lt;$D88,0,IF(AX$4&gt;$F$21,0,IF(AX$4=$F$21,$F88-SUM($Z88:AW88),MIN($F88*INDEX($AA$24:$DB$24,AX$4-$D88+1),$F88-SUM($Z88:AW88)))))</f>
        <v>0</v>
      </c>
      <c r="AY88" s="191" t="n">
        <f aca="false" t="array" ref="AY88:AY88">IF(AY$4&lt;$D88,0,IF(AY$4&gt;$F$21,0,IF(AY$4=$F$21,$F88-SUM($Z88:AX88),MIN($F88*INDEX($AA$24:$DB$24,AY$4-$D88+1),$F88-SUM($Z88:AX88)))))</f>
        <v>0</v>
      </c>
      <c r="AZ88" s="191" t="n">
        <f aca="false" t="array" ref="AZ88:AZ88">IF(AZ$4&lt;$D88,0,IF(AZ$4&gt;$F$21,0,IF(AZ$4=$F$21,$F88-SUM($Z88:AY88),MIN($F88*INDEX($AA$24:$DB$24,AZ$4-$D88+1),$F88-SUM($Z88:AY88)))))</f>
        <v>0</v>
      </c>
      <c r="BA88" s="191" t="n">
        <f aca="false" t="array" ref="BA88:BA88">IF(BA$4&lt;$D88,0,IF(BA$4&gt;$F$21,0,IF(BA$4=$F$21,$F88-SUM($Z88:AZ88),MIN($F88*INDEX($AA$24:$DB$24,BA$4-$D88+1),$F88-SUM($Z88:AZ88)))))</f>
        <v>0</v>
      </c>
      <c r="BB88" s="191" t="n">
        <f aca="false" t="array" ref="BB88:BB88">IF(BB$4&lt;$D88,0,IF(BB$4&gt;$F$21,0,IF(BB$4=$F$21,$F88-SUM($Z88:BA88),MIN($F88*INDEX($AA$24:$DB$24,BB$4-$D88+1),$F88-SUM($Z88:BA88)))))</f>
        <v>0</v>
      </c>
      <c r="BC88" s="191" t="n">
        <f aca="false" t="array" ref="BC88:BC88">IF(BC$4&lt;$D88,0,IF(BC$4&gt;$F$21,0,IF(BC$4=$F$21,$F88-SUM($Z88:BB88),MIN($F88*INDEX($AA$24:$DB$24,BC$4-$D88+1),$F88-SUM($Z88:BB88)))))</f>
        <v>0</v>
      </c>
      <c r="BD88" s="191" t="n">
        <f aca="false" t="array" ref="BD88:BD88">IF(BD$4&lt;$D88,0,IF(BD$4&gt;$F$21,0,IF(BD$4=$F$21,$F88-SUM($Z88:BC88),MIN($F88*INDEX($AA$24:$DB$24,BD$4-$D88+1),$F88-SUM($Z88:BC88)))))</f>
        <v>0</v>
      </c>
      <c r="BE88" s="191" t="n">
        <f aca="false" t="array" ref="BE88:BE88">IF(BE$4&lt;$D88,0,IF(BE$4&gt;$F$21,0,IF(BE$4=$F$21,$F88-SUM($Z88:BD88),MIN($F88*INDEX($AA$24:$DB$24,BE$4-$D88+1),$F88-SUM($Z88:BD88)))))</f>
        <v>0</v>
      </c>
      <c r="BF88" s="191" t="n">
        <f aca="false" t="array" ref="BF88:BF88">IF(BF$4&lt;$D88,0,IF(BF$4&gt;$F$21,0,IF(BF$4=$F$21,$F88-SUM($Z88:BE88),MIN($F88*INDEX($AA$24:$DB$24,BF$4-$D88+1),$F88-SUM($Z88:BE88)))))</f>
        <v>0</v>
      </c>
      <c r="BG88" s="191" t="n">
        <f aca="false" t="array" ref="BG88:BG88">IF(BG$4&lt;$D88,0,IF(BG$4&gt;$F$21,0,IF(BG$4=$F$21,$F88-SUM($Z88:BF88),MIN($F88*INDEX($AA$24:$DB$24,BG$4-$D88+1),$F88-SUM($Z88:BF88)))))</f>
        <v>0</v>
      </c>
      <c r="BH88" s="191" t="n">
        <f aca="false" t="array" ref="BH88:BH88">IF(BH$4&lt;$D88,0,IF(BH$4&gt;$F$21,0,IF(BH$4=$F$21,$F88-SUM($Z88:BG88),MIN($F88*INDEX($AA$24:$DB$24,BH$4-$D88+1),$F88-SUM($Z88:BG88)))))</f>
        <v>0</v>
      </c>
      <c r="BI88" s="191" t="n">
        <f aca="false" t="array" ref="BI88:BI88">IF(BI$4&lt;$D88,0,IF(BI$4&gt;$F$21,0,IF(BI$4=$F$21,$F88-SUM($Z88:BH88),MIN($F88*INDEX($AA$24:$DB$24,BI$4-$D88+1),$F88-SUM($Z88:BH88)))))</f>
        <v>0</v>
      </c>
      <c r="BJ88" s="191" t="n">
        <f aca="false" t="array" ref="BJ88:BJ88">IF(BJ$4&lt;$D88,0,IF(BJ$4&gt;$F$21,0,IF(BJ$4=$F$21,$F88-SUM($Z88:BI88),MIN($F88*INDEX($AA$24:$DB$24,BJ$4-$D88+1),$F88-SUM($Z88:BI88)))))</f>
        <v>0</v>
      </c>
      <c r="BK88" s="191" t="n">
        <f aca="false" t="array" ref="BK88:BK88">IF(BK$4&lt;$D88,0,IF(BK$4&gt;$F$21,0,IF(BK$4=$F$21,$F88-SUM($Z88:BJ88),MIN($F88*INDEX($AA$24:$DB$24,BK$4-$D88+1),$F88-SUM($Z88:BJ88)))))</f>
        <v>0</v>
      </c>
      <c r="BL88" s="191" t="n">
        <f aca="false" t="array" ref="BL88:BL88">IF(BL$4&lt;$D88,0,IF(BL$4&gt;$F$21,0,IF(BL$4=$F$21,$F88-SUM($Z88:BK88),MIN($F88*INDEX($AA$24:$DB$24,BL$4-$D88+1),$F88-SUM($Z88:BK88)))))</f>
        <v>0</v>
      </c>
      <c r="BM88" s="191" t="n">
        <f aca="false" t="array" ref="BM88:BM88">IF(BM$4&lt;$D88,0,IF(BM$4&gt;$F$21,0,IF(BM$4=$F$21,$F88-SUM($Z88:BL88),MIN($F88*INDEX($AA$24:$DB$24,BM$4-$D88+1),$F88-SUM($Z88:BL88)))))</f>
        <v>0</v>
      </c>
      <c r="BN88" s="191" t="n">
        <f aca="false" t="array" ref="BN88:BN88">IF(BN$4&lt;$D88,0,IF(BN$4&gt;$F$21,0,IF(BN$4=$F$21,$F88-SUM($Z88:BM88),MIN($F88*INDEX($AA$24:$DB$24,BN$4-$D88+1),$F88-SUM($Z88:BM88)))))</f>
        <v>0</v>
      </c>
      <c r="BO88" s="191" t="n">
        <f aca="false" t="array" ref="BO88:BO88">IF(BO$4&lt;$D88,0,IF(BO$4&gt;$F$21,0,IF(BO$4=$F$21,$F88-SUM($Z88:BN88),MIN($F88*INDEX($AA$24:$DB$24,BO$4-$D88+1),$F88-SUM($Z88:BN88)))))</f>
        <v>0</v>
      </c>
      <c r="BP88" s="191" t="n">
        <f aca="false" t="array" ref="BP88:BP88">IF(BP$4&lt;$D88,0,IF(BP$4&gt;$F$21,0,IF(BP$4=$F$21,$F88-SUM($Z88:BO88),MIN($F88*INDEX($AA$24:$DB$24,BP$4-$D88+1),$F88-SUM($Z88:BO88)))))</f>
        <v>0</v>
      </c>
      <c r="BQ88" s="191" t="n">
        <f aca="false" t="array" ref="BQ88:BQ88">IF(BQ$4&lt;$D88,0,IF(BQ$4&gt;$F$21,0,IF(BQ$4=$F$21,$F88-SUM($Z88:BP88),MIN($F88*INDEX($AA$24:$DB$24,BQ$4-$D88+1),$F88-SUM($Z88:BP88)))))</f>
        <v>0</v>
      </c>
      <c r="BR88" s="191" t="n">
        <f aca="false" t="array" ref="BR88:BR88">IF(BR$4&lt;$D88,0,IF(BR$4&gt;$F$21,0,IF(BR$4=$F$21,$F88-SUM($Z88:BQ88),MIN($F88*INDEX($AA$24:$DB$24,BR$4-$D88+1),$F88-SUM($Z88:BQ88)))))</f>
        <v>0</v>
      </c>
      <c r="BS88" s="191" t="n">
        <f aca="false" t="array" ref="BS88:BS88">IF(BS$4&lt;$D88,0,IF(BS$4&gt;$F$21,0,IF(BS$4=$F$21,$F88-SUM($Z88:BR88),MIN($F88*INDEX($AA$24:$DB$24,BS$4-$D88+1),$F88-SUM($Z88:BR88)))))</f>
        <v>0</v>
      </c>
      <c r="BT88" s="191" t="n">
        <f aca="false" t="array" ref="BT88:BT88">IF(BT$4&lt;$D88,0,IF(BT$4&gt;$F$21,0,IF(BT$4=$F$21,$F88-SUM($Z88:BS88),MIN($F88*INDEX($AA$24:$DB$24,BT$4-$D88+1),$F88-SUM($Z88:BS88)))))</f>
        <v>0</v>
      </c>
      <c r="BU88" s="191" t="n">
        <f aca="false" t="array" ref="BU88:BU88">IF(BU$4&lt;$D88,0,IF(BU$4&gt;$F$21,0,IF(BU$4=$F$21,$F88-SUM($Z88:BT88),MIN($F88*INDEX($AA$24:$DB$24,BU$4-$D88+1),$F88-SUM($Z88:BT88)))))</f>
        <v>0</v>
      </c>
      <c r="BV88" s="191" t="n">
        <f aca="false" t="array" ref="BV88:BV88">IF(BV$4&lt;$D88,0,IF(BV$4&gt;$F$21,0,IF(BV$4=$F$21,$F88-SUM($Z88:BU88),MIN($F88*INDEX($AA$24:$DB$24,BV$4-$D88+1),$F88-SUM($Z88:BU88)))))</f>
        <v>0</v>
      </c>
      <c r="BW88" s="191" t="n">
        <f aca="false" t="array" ref="BW88:BW88">IF(BW$4&lt;$D88,0,IF(BW$4&gt;$F$21,0,IF(BW$4=$F$21,$F88-SUM($Z88:BV88),MIN($F88*INDEX($AA$24:$DB$24,BW$4-$D88+1),$F88-SUM($Z88:BV88)))))</f>
        <v>0</v>
      </c>
      <c r="BX88" s="191" t="n">
        <f aca="false" t="array" ref="BX88:BX88">IF(BX$4&lt;$D88,0,IF(BX$4&gt;$F$21,0,IF(BX$4=$F$21,$F88-SUM($Z88:BW88),MIN($F88*INDEX($AA$24:$DB$24,BX$4-$D88+1),$F88-SUM($Z88:BW88)))))</f>
        <v>0</v>
      </c>
      <c r="BY88" s="191" t="n">
        <f aca="false" t="array" ref="BY88:BY88">IF(BY$4&lt;$D88,0,IF(BY$4&gt;$F$21,0,IF(BY$4=$F$21,$F88-SUM($Z88:BX88),MIN($F88*INDEX($AA$24:$DB$24,BY$4-$D88+1),$F88-SUM($Z88:BX88)))))</f>
        <v>0</v>
      </c>
      <c r="BZ88" s="191" t="n">
        <f aca="false" t="array" ref="BZ88:BZ88">IF(BZ$4&lt;$D88,0,IF(BZ$4&gt;$F$21,0,IF(BZ$4=$F$21,$F88-SUM($Z88:BY88),MIN($F88*INDEX($AA$24:$DB$24,BZ$4-$D88+1),$F88-SUM($Z88:BY88)))))</f>
        <v>0</v>
      </c>
      <c r="CA88" s="191" t="n">
        <f aca="false" t="array" ref="CA88:CA88">IF(CA$4&lt;$D88,0,IF(CA$4&gt;$F$21,0,IF(CA$4=$F$21,$F88-SUM($Z88:BZ88),MIN($F88*INDEX($AA$24:$DB$24,CA$4-$D88+1),$F88-SUM($Z88:BZ88)))))</f>
        <v>0</v>
      </c>
      <c r="CB88" s="191" t="n">
        <f aca="false" t="array" ref="CB88:CB88">IF(CB$4&lt;$D88,0,IF(CB$4&gt;$F$21,0,IF(CB$4=$F$21,$F88-SUM($Z88:CA88),MIN($F88*INDEX($AA$24:$DB$24,CB$4-$D88+1),$F88-SUM($Z88:CA88)))))</f>
        <v>0</v>
      </c>
      <c r="CC88" s="191" t="n">
        <f aca="false" t="array" ref="CC88:CC88">IF(CC$4&lt;$D88,0,IF(CC$4&gt;$F$21,0,IF(CC$4=$F$21,$F88-SUM($Z88:CB88),MIN($F88*INDEX($AA$24:$DB$24,CC$4-$D88+1),$F88-SUM($Z88:CB88)))))</f>
        <v>0</v>
      </c>
      <c r="CD88" s="191" t="n">
        <f aca="false" t="array" ref="CD88:CD88">IF(CD$4&lt;$D88,0,IF(CD$4&gt;$F$21,0,IF(CD$4=$F$21,$F88-SUM($Z88:CC88),MIN($F88*INDEX($AA$24:$DB$24,CD$4-$D88+1),$F88-SUM($Z88:CC88)))))</f>
        <v>0</v>
      </c>
      <c r="CE88" s="191" t="n">
        <f aca="false" t="array" ref="CE88:CE88">IF(CE$4&lt;$D88,0,IF(CE$4&gt;$F$21,0,IF(CE$4=$F$21,$F88-SUM($Z88:CD88),MIN($F88*INDEX($AA$24:$DB$24,CE$4-$D88+1),$F88-SUM($Z88:CD88)))))</f>
        <v>0</v>
      </c>
      <c r="CF88" s="191" t="n">
        <f aca="false" t="array" ref="CF88:CF88">IF(CF$4&lt;$D88,0,IF(CF$4&gt;$F$21,0,IF(CF$4=$F$21,$F88-SUM($Z88:CE88),MIN($F88*INDEX($AA$24:$DB$24,CF$4-$D88+1),$F88-SUM($Z88:CE88)))))</f>
        <v>0</v>
      </c>
      <c r="CG88" s="191" t="n">
        <f aca="false" t="array" ref="CG88:CG88">IF(CG$4&lt;$D88,0,IF(CG$4&gt;$F$21,0,IF(CG$4=$F$21,$F88-SUM($Z88:CF88),MIN($F88*INDEX($AA$24:$DB$24,CG$4-$D88+1),$F88-SUM($Z88:CF88)))))</f>
        <v>0</v>
      </c>
      <c r="CH88" s="191" t="n">
        <f aca="false" t="array" ref="CH88:CH88">IF(CH$4&lt;$D88,0,IF(CH$4&gt;$F$21,0,IF(CH$4=$F$21,$F88-SUM($Z88:CG88),MIN($F88*INDEX($AA$24:$DB$24,CH$4-$D88+1),$F88-SUM($Z88:CG88)))))</f>
        <v>0</v>
      </c>
      <c r="CI88" s="191" t="n">
        <f aca="false" t="array" ref="CI88:CI88">IF(CI$4&lt;$D88,0,IF(CI$4&gt;$F$21,0,IF(CI$4=$F$21,$F88-SUM($Z88:CH88),MIN($F88*INDEX($AA$24:$DB$24,CI$4-$D88+1),$F88-SUM($Z88:CH88)))))</f>
        <v>0</v>
      </c>
      <c r="CJ88" s="191" t="n">
        <f aca="false" t="array" ref="CJ88:CJ88">IF(CJ$4&lt;$D88,0,IF(CJ$4&gt;$F$21,0,IF(CJ$4=$F$21,$F88-SUM($Z88:CI88),MIN($F88*INDEX($AA$24:$DB$24,CJ$4-$D88+1),$F88-SUM($Z88:CI88)))))</f>
        <v>0</v>
      </c>
      <c r="CK88" s="191" t="n">
        <f aca="false" t="array" ref="CK88:CK88">IF(CK$4&lt;$D88,0,IF(CK$4&gt;$F$21,0,IF(CK$4=$F$21,$F88-SUM($Z88:CJ88),MIN($F88*INDEX($AA$24:$DB$24,CK$4-$D88+1),$F88-SUM($Z88:CJ88)))))</f>
        <v>0</v>
      </c>
      <c r="CL88" s="191" t="n">
        <f aca="false" t="array" ref="CL88:CL88">IF(CL$4&lt;$D88,0,IF(CL$4&gt;$F$21,0,IF(CL$4=$F$21,$F88-SUM($Z88:CK88),MIN($F88*INDEX($AA$24:$DB$24,CL$4-$D88+1),$F88-SUM($Z88:CK88)))))</f>
        <v>0</v>
      </c>
      <c r="CM88" s="191" t="n">
        <f aca="false" t="array" ref="CM88:CM88">IF(CM$4&lt;$D88,0,IF(CM$4&gt;$F$21,0,IF(CM$4=$F$21,$F88-SUM($Z88:CL88),MIN($F88*INDEX($AA$24:$DB$24,CM$4-$D88+1),$F88-SUM($Z88:CL88)))))</f>
        <v>0</v>
      </c>
      <c r="CN88" s="191" t="n">
        <f aca="false" t="array" ref="CN88:CN88">IF(CN$4&lt;$D88,0,IF(CN$4&gt;$F$21,0,IF(CN$4=$F$21,$F88-SUM($Z88:CM88),MIN($F88*INDEX($AA$24:$DB$24,CN$4-$D88+1),$F88-SUM($Z88:CM88)))))</f>
        <v>0</v>
      </c>
      <c r="CO88" s="191" t="n">
        <f aca="false" t="array" ref="CO88:CO88">IF(CO$4&lt;$D88,0,IF(CO$4&gt;$F$21,0,IF(CO$4=$F$21,$F88-SUM($Z88:CN88),MIN($F88*INDEX($AA$24:$DB$24,CO$4-$D88+1),$F88-SUM($Z88:CN88)))))</f>
        <v>0</v>
      </c>
      <c r="CP88" s="191" t="n">
        <f aca="false" t="array" ref="CP88:CP88">IF(CP$4&lt;$D88,0,IF(CP$4&gt;$F$21,0,IF(CP$4=$F$21,$F88-SUM($Z88:CO88),MIN($F88*INDEX($AA$24:$DB$24,CP$4-$D88+1),$F88-SUM($Z88:CO88)))))</f>
        <v>0</v>
      </c>
      <c r="CQ88" s="191" t="n">
        <f aca="false" t="array" ref="CQ88:CQ88">IF(CQ$4&lt;$D88,0,IF(CQ$4&gt;$F$21,0,IF(CQ$4=$F$21,$F88-SUM($Z88:CP88),MIN($F88*INDEX($AA$24:$DB$24,CQ$4-$D88+1),$F88-SUM($Z88:CP88)))))</f>
        <v>0</v>
      </c>
      <c r="CR88" s="191" t="n">
        <f aca="false" t="array" ref="CR88:CR88">IF(CR$4&lt;$D88,0,IF(CR$4&gt;$F$21,0,IF(CR$4=$F$21,$F88-SUM($Z88:CQ88),MIN($F88*INDEX($AA$24:$DB$24,CR$4-$D88+1),$F88-SUM($Z88:CQ88)))))</f>
        <v>0</v>
      </c>
      <c r="CS88" s="191" t="n">
        <f aca="false" t="array" ref="CS88:CS88">IF(CS$4&lt;$D88,0,IF(CS$4&gt;$F$21,0,IF(CS$4=$F$21,$F88-SUM($Z88:CR88),MIN($F88*INDEX($AA$24:$DB$24,CS$4-$D88+1),$F88-SUM($Z88:CR88)))))</f>
        <v>0</v>
      </c>
      <c r="CT88" s="191" t="n">
        <f aca="false" t="array" ref="CT88:CT88">IF(CT$4&lt;$D88,0,IF(CT$4&gt;$F$21,0,IF(CT$4=$F$21,$F88-SUM($Z88:CS88),MIN($F88*INDEX($AA$24:$DB$24,CT$4-$D88+1),$F88-SUM($Z88:CS88)))))</f>
        <v>0</v>
      </c>
      <c r="CU88" s="191" t="n">
        <f aca="false" t="array" ref="CU88:CU88">IF(CU$4&lt;$D88,0,IF(CU$4&gt;$F$21,0,IF(CU$4=$F$21,$F88-SUM($Z88:CT88),MIN($F88*INDEX($AA$24:$DB$24,CU$4-$D88+1),$F88-SUM($Z88:CT88)))))</f>
        <v>0</v>
      </c>
      <c r="CV88" s="191" t="n">
        <f aca="false" t="array" ref="CV88:CV88">IF(CV$4&lt;$D88,0,IF(CV$4&gt;$F$21,0,IF(CV$4=$F$21,$F88-SUM($Z88:CU88),MIN($F88*INDEX($AA$24:$DB$24,CV$4-$D88+1),$F88-SUM($Z88:CU88)))))</f>
        <v>0</v>
      </c>
      <c r="CW88" s="191" t="n">
        <f aca="false" t="array" ref="CW88:CW88">IF(CW$4&lt;$D88,0,IF(CW$4&gt;$F$21,0,IF(CW$4=$F$21,$F88-SUM($Z88:CV88),MIN($F88*INDEX($AA$24:$DB$24,CW$4-$D88+1),$F88-SUM($Z88:CV88)))))</f>
        <v>0</v>
      </c>
      <c r="CX88" s="191" t="n">
        <f aca="false" t="array" ref="CX88:CX88">IF(CX$4&lt;$D88,0,IF(CX$4&gt;$F$21,0,IF(CX$4=$F$21,$F88-SUM($Z88:CW88),MIN($F88*INDEX($AA$24:$DB$24,CX$4-$D88+1),$F88-SUM($Z88:CW88)))))</f>
        <v>0</v>
      </c>
      <c r="CY88" s="191" t="n">
        <f aca="false" t="array" ref="CY88:CY88">IF(CY$4&lt;$D88,0,IF(CY$4&gt;$F$21,0,IF(CY$4=$F$21,$F88-SUM($Z88:CX88),MIN($F88*INDEX($AA$24:$DB$24,CY$4-$D88+1),$F88-SUM($Z88:CX88)))))</f>
        <v>0</v>
      </c>
      <c r="CZ88" s="191" t="n">
        <f aca="false" t="array" ref="CZ88:CZ88">IF(CZ$4&lt;$D88,0,IF(CZ$4&gt;$F$21,0,IF(CZ$4=$F$21,$F88-SUM($Z88:CY88),MIN($F88*INDEX($AA$24:$DB$24,CZ$4-$D88+1),$F88-SUM($Z88:CY88)))))</f>
        <v>0</v>
      </c>
      <c r="DA88" s="191" t="n">
        <f aca="false" t="array" ref="DA88:DA88">IF(DA$4&lt;$D88,0,IF(DA$4&gt;$F$21,0,IF(DA$4=$F$21,$F88-SUM($Z88:CZ88),MIN($F88*INDEX($AA$24:$DB$24,DA$4-$D88+1),$F88-SUM($Z88:CZ88)))))</f>
        <v>0</v>
      </c>
      <c r="DB88" s="191" t="n">
        <f aca="false" t="array" ref="DB88:DB88">IF(DB$4&lt;$D88,0,IF(DB$4&gt;$F$21,0,IF(DB$4=$F$21,$F88-SUM($Z88:DA88),MIN($F88*INDEX($AA$24:$DB$24,DB$4-$D88+1),$F88-SUM($Z88:DA88)))))</f>
        <v>0</v>
      </c>
    </row>
    <row r="89" customFormat="false" ht="14.25" hidden="false" customHeight="false" outlineLevel="3" collapsed="false">
      <c r="D89" s="3" t="n">
        <v>64</v>
      </c>
      <c r="E89" s="3" t="str">
        <v>Total Capex Year 64</v>
      </c>
      <c r="F89" s="187" t="n">
        <v>0</v>
      </c>
      <c r="G89" s="187" t="n">
        <f aca="false">SUM(AA89:DB89)-F89</f>
        <v>0</v>
      </c>
      <c r="AA89" s="191" t="n">
        <f aca="false" t="array" ref="AA89:AA89">IF(AA$4&lt;$D89,0,IF(AA$4&gt;$F$21,0,IF(AA$4=$F$21,$F89-SUM($Z89:Z89),MIN($F89*INDEX($AA$24:$DB$24,AA$4-$D89+1),$F89-SUM($Z89:Z89)))))</f>
        <v>0</v>
      </c>
      <c r="AB89" s="191" t="n">
        <f aca="false" t="array" ref="AB89:AB89">IF(AB$4&lt;$D89,0,IF(AB$4&gt;$F$21,0,IF(AB$4=$F$21,$F89-SUM($Z89:AA89),MIN($F89*INDEX($AA$24:$DB$24,AB$4-$D89+1),$F89-SUM($Z89:AA89)))))</f>
        <v>0</v>
      </c>
      <c r="AC89" s="191" t="n">
        <f aca="false" t="array" ref="AC89:AC89">IF(AC$4&lt;$D89,0,IF(AC$4&gt;$F$21,0,IF(AC$4=$F$21,$F89-SUM($Z89:AB89),MIN($F89*INDEX($AA$24:$DB$24,AC$4-$D89+1),$F89-SUM($Z89:AB89)))))</f>
        <v>0</v>
      </c>
      <c r="AD89" s="191" t="n">
        <f aca="false" t="array" ref="AD89:AD89">IF(AD$4&lt;$D89,0,IF(AD$4&gt;$F$21,0,IF(AD$4=$F$21,$F89-SUM($Z89:AC89),MIN($F89*INDEX($AA$24:$DB$24,AD$4-$D89+1),$F89-SUM($Z89:AC89)))))</f>
        <v>0</v>
      </c>
      <c r="AE89" s="191" t="n">
        <f aca="false" t="array" ref="AE89:AE89">IF(AE$4&lt;$D89,0,IF(AE$4&gt;$F$21,0,IF(AE$4=$F$21,$F89-SUM($Z89:AD89),MIN($F89*INDEX($AA$24:$DB$24,AE$4-$D89+1),$F89-SUM($Z89:AD89)))))</f>
        <v>0</v>
      </c>
      <c r="AF89" s="191" t="n">
        <f aca="false" t="array" ref="AF89:AF89">IF(AF$4&lt;$D89,0,IF(AF$4&gt;$F$21,0,IF(AF$4=$F$21,$F89-SUM($Z89:AE89),MIN($F89*INDEX($AA$24:$DB$24,AF$4-$D89+1),$F89-SUM($Z89:AE89)))))</f>
        <v>0</v>
      </c>
      <c r="AG89" s="191" t="n">
        <f aca="false" t="array" ref="AG89:AG89">IF(AG$4&lt;$D89,0,IF(AG$4&gt;$F$21,0,IF(AG$4=$F$21,$F89-SUM($Z89:AF89),MIN($F89*INDEX($AA$24:$DB$24,AG$4-$D89+1),$F89-SUM($Z89:AF89)))))</f>
        <v>0</v>
      </c>
      <c r="AH89" s="191" t="n">
        <f aca="false" t="array" ref="AH89:AH89">IF(AH$4&lt;$D89,0,IF(AH$4&gt;$F$21,0,IF(AH$4=$F$21,$F89-SUM($Z89:AG89),MIN($F89*INDEX($AA$24:$DB$24,AH$4-$D89+1),$F89-SUM($Z89:AG89)))))</f>
        <v>0</v>
      </c>
      <c r="AI89" s="191" t="n">
        <f aca="false" t="array" ref="AI89:AI89">IF(AI$4&lt;$D89,0,IF(AI$4&gt;$F$21,0,IF(AI$4=$F$21,$F89-SUM($Z89:AH89),MIN($F89*INDEX($AA$24:$DB$24,AI$4-$D89+1),$F89-SUM($Z89:AH89)))))</f>
        <v>0</v>
      </c>
      <c r="AJ89" s="191" t="n">
        <f aca="false" t="array" ref="AJ89:AJ89">IF(AJ$4&lt;$D89,0,IF(AJ$4&gt;$F$21,0,IF(AJ$4=$F$21,$F89-SUM($Z89:AI89),MIN($F89*INDEX($AA$24:$DB$24,AJ$4-$D89+1),$F89-SUM($Z89:AI89)))))</f>
        <v>0</v>
      </c>
      <c r="AK89" s="191" t="n">
        <f aca="false" t="array" ref="AK89:AK89">IF(AK$4&lt;$D89,0,IF(AK$4&gt;$F$21,0,IF(AK$4=$F$21,$F89-SUM($Z89:AJ89),MIN($F89*INDEX($AA$24:$DB$24,AK$4-$D89+1),$F89-SUM($Z89:AJ89)))))</f>
        <v>0</v>
      </c>
      <c r="AL89" s="191" t="n">
        <f aca="false" t="array" ref="AL89:AL89">IF(AL$4&lt;$D89,0,IF(AL$4&gt;$F$21,0,IF(AL$4=$F$21,$F89-SUM($Z89:AK89),MIN($F89*INDEX($AA$24:$DB$24,AL$4-$D89+1),$F89-SUM($Z89:AK89)))))</f>
        <v>0</v>
      </c>
      <c r="AM89" s="191" t="n">
        <f aca="false" t="array" ref="AM89:AM89">IF(AM$4&lt;$D89,0,IF(AM$4&gt;$F$21,0,IF(AM$4=$F$21,$F89-SUM($Z89:AL89),MIN($F89*INDEX($AA$24:$DB$24,AM$4-$D89+1),$F89-SUM($Z89:AL89)))))</f>
        <v>0</v>
      </c>
      <c r="AN89" s="191" t="n">
        <f aca="false" t="array" ref="AN89:AN89">IF(AN$4&lt;$D89,0,IF(AN$4&gt;$F$21,0,IF(AN$4=$F$21,$F89-SUM($Z89:AM89),MIN($F89*INDEX($AA$24:$DB$24,AN$4-$D89+1),$F89-SUM($Z89:AM89)))))</f>
        <v>0</v>
      </c>
      <c r="AO89" s="191" t="n">
        <f aca="false" t="array" ref="AO89:AO89">IF(AO$4&lt;$D89,0,IF(AO$4&gt;$F$21,0,IF(AO$4=$F$21,$F89-SUM($Z89:AN89),MIN($F89*INDEX($AA$24:$DB$24,AO$4-$D89+1),$F89-SUM($Z89:AN89)))))</f>
        <v>0</v>
      </c>
      <c r="AP89" s="191" t="n">
        <f aca="false" t="array" ref="AP89:AP89">IF(AP$4&lt;$D89,0,IF(AP$4&gt;$F$21,0,IF(AP$4=$F$21,$F89-SUM($Z89:AO89),MIN($F89*INDEX($AA$24:$DB$24,AP$4-$D89+1),$F89-SUM($Z89:AO89)))))</f>
        <v>0</v>
      </c>
      <c r="AQ89" s="191" t="n">
        <f aca="false" t="array" ref="AQ89:AQ89">IF(AQ$4&lt;$D89,0,IF(AQ$4&gt;$F$21,0,IF(AQ$4=$F$21,$F89-SUM($Z89:AP89),MIN($F89*INDEX($AA$24:$DB$24,AQ$4-$D89+1),$F89-SUM($Z89:AP89)))))</f>
        <v>0</v>
      </c>
      <c r="AR89" s="191" t="n">
        <f aca="false" t="array" ref="AR89:AR89">IF(AR$4&lt;$D89,0,IF(AR$4&gt;$F$21,0,IF(AR$4=$F$21,$F89-SUM($Z89:AQ89),MIN($F89*INDEX($AA$24:$DB$24,AR$4-$D89+1),$F89-SUM($Z89:AQ89)))))</f>
        <v>0</v>
      </c>
      <c r="AS89" s="191" t="n">
        <f aca="false" t="array" ref="AS89:AS89">IF(AS$4&lt;$D89,0,IF(AS$4&gt;$F$21,0,IF(AS$4=$F$21,$F89-SUM($Z89:AR89),MIN($F89*INDEX($AA$24:$DB$24,AS$4-$D89+1),$F89-SUM($Z89:AR89)))))</f>
        <v>0</v>
      </c>
      <c r="AT89" s="191" t="n">
        <f aca="false" t="array" ref="AT89:AT89">IF(AT$4&lt;$D89,0,IF(AT$4&gt;$F$21,0,IF(AT$4=$F$21,$F89-SUM($Z89:AS89),MIN($F89*INDEX($AA$24:$DB$24,AT$4-$D89+1),$F89-SUM($Z89:AS89)))))</f>
        <v>0</v>
      </c>
      <c r="AU89" s="191" t="n">
        <f aca="false" t="array" ref="AU89:AU89">IF(AU$4&lt;$D89,0,IF(AU$4&gt;$F$21,0,IF(AU$4=$F$21,$F89-SUM($Z89:AT89),MIN($F89*INDEX($AA$24:$DB$24,AU$4-$D89+1),$F89-SUM($Z89:AT89)))))</f>
        <v>0</v>
      </c>
      <c r="AV89" s="191" t="n">
        <f aca="false" t="array" ref="AV89:AV89">IF(AV$4&lt;$D89,0,IF(AV$4&gt;$F$21,0,IF(AV$4=$F$21,$F89-SUM($Z89:AU89),MIN($F89*INDEX($AA$24:$DB$24,AV$4-$D89+1),$F89-SUM($Z89:AU89)))))</f>
        <v>0</v>
      </c>
      <c r="AW89" s="191" t="n">
        <f aca="false" t="array" ref="AW89:AW89">IF(AW$4&lt;$D89,0,IF(AW$4&gt;$F$21,0,IF(AW$4=$F$21,$F89-SUM($Z89:AV89),MIN($F89*INDEX($AA$24:$DB$24,AW$4-$D89+1),$F89-SUM($Z89:AV89)))))</f>
        <v>0</v>
      </c>
      <c r="AX89" s="191" t="n">
        <f aca="false" t="array" ref="AX89:AX89">IF(AX$4&lt;$D89,0,IF(AX$4&gt;$F$21,0,IF(AX$4=$F$21,$F89-SUM($Z89:AW89),MIN($F89*INDEX($AA$24:$DB$24,AX$4-$D89+1),$F89-SUM($Z89:AW89)))))</f>
        <v>0</v>
      </c>
      <c r="AY89" s="191" t="n">
        <f aca="false" t="array" ref="AY89:AY89">IF(AY$4&lt;$D89,0,IF(AY$4&gt;$F$21,0,IF(AY$4=$F$21,$F89-SUM($Z89:AX89),MIN($F89*INDEX($AA$24:$DB$24,AY$4-$D89+1),$F89-SUM($Z89:AX89)))))</f>
        <v>0</v>
      </c>
      <c r="AZ89" s="191" t="n">
        <f aca="false" t="array" ref="AZ89:AZ89">IF(AZ$4&lt;$D89,0,IF(AZ$4&gt;$F$21,0,IF(AZ$4=$F$21,$F89-SUM($Z89:AY89),MIN($F89*INDEX($AA$24:$DB$24,AZ$4-$D89+1),$F89-SUM($Z89:AY89)))))</f>
        <v>0</v>
      </c>
      <c r="BA89" s="191" t="n">
        <f aca="false" t="array" ref="BA89:BA89">IF(BA$4&lt;$D89,0,IF(BA$4&gt;$F$21,0,IF(BA$4=$F$21,$F89-SUM($Z89:AZ89),MIN($F89*INDEX($AA$24:$DB$24,BA$4-$D89+1),$F89-SUM($Z89:AZ89)))))</f>
        <v>0</v>
      </c>
      <c r="BB89" s="191" t="n">
        <f aca="false" t="array" ref="BB89:BB89">IF(BB$4&lt;$D89,0,IF(BB$4&gt;$F$21,0,IF(BB$4=$F$21,$F89-SUM($Z89:BA89),MIN($F89*INDEX($AA$24:$DB$24,BB$4-$D89+1),$F89-SUM($Z89:BA89)))))</f>
        <v>0</v>
      </c>
      <c r="BC89" s="191" t="n">
        <f aca="false" t="array" ref="BC89:BC89">IF(BC$4&lt;$D89,0,IF(BC$4&gt;$F$21,0,IF(BC$4=$F$21,$F89-SUM($Z89:BB89),MIN($F89*INDEX($AA$24:$DB$24,BC$4-$D89+1),$F89-SUM($Z89:BB89)))))</f>
        <v>0</v>
      </c>
      <c r="BD89" s="191" t="n">
        <f aca="false" t="array" ref="BD89:BD89">IF(BD$4&lt;$D89,0,IF(BD$4&gt;$F$21,0,IF(BD$4=$F$21,$F89-SUM($Z89:BC89),MIN($F89*INDEX($AA$24:$DB$24,BD$4-$D89+1),$F89-SUM($Z89:BC89)))))</f>
        <v>0</v>
      </c>
      <c r="BE89" s="191" t="n">
        <f aca="false" t="array" ref="BE89:BE89">IF(BE$4&lt;$D89,0,IF(BE$4&gt;$F$21,0,IF(BE$4=$F$21,$F89-SUM($Z89:BD89),MIN($F89*INDEX($AA$24:$DB$24,BE$4-$D89+1),$F89-SUM($Z89:BD89)))))</f>
        <v>0</v>
      </c>
      <c r="BF89" s="191" t="n">
        <f aca="false" t="array" ref="BF89:BF89">IF(BF$4&lt;$D89,0,IF(BF$4&gt;$F$21,0,IF(BF$4=$F$21,$F89-SUM($Z89:BE89),MIN($F89*INDEX($AA$24:$DB$24,BF$4-$D89+1),$F89-SUM($Z89:BE89)))))</f>
        <v>0</v>
      </c>
      <c r="BG89" s="191" t="n">
        <f aca="false" t="array" ref="BG89:BG89">IF(BG$4&lt;$D89,0,IF(BG$4&gt;$F$21,0,IF(BG$4=$F$21,$F89-SUM($Z89:BF89),MIN($F89*INDEX($AA$24:$DB$24,BG$4-$D89+1),$F89-SUM($Z89:BF89)))))</f>
        <v>0</v>
      </c>
      <c r="BH89" s="191" t="n">
        <f aca="false" t="array" ref="BH89:BH89">IF(BH$4&lt;$D89,0,IF(BH$4&gt;$F$21,0,IF(BH$4=$F$21,$F89-SUM($Z89:BG89),MIN($F89*INDEX($AA$24:$DB$24,BH$4-$D89+1),$F89-SUM($Z89:BG89)))))</f>
        <v>0</v>
      </c>
      <c r="BI89" s="191" t="n">
        <f aca="false" t="array" ref="BI89:BI89">IF(BI$4&lt;$D89,0,IF(BI$4&gt;$F$21,0,IF(BI$4=$F$21,$F89-SUM($Z89:BH89),MIN($F89*INDEX($AA$24:$DB$24,BI$4-$D89+1),$F89-SUM($Z89:BH89)))))</f>
        <v>0</v>
      </c>
      <c r="BJ89" s="191" t="n">
        <f aca="false" t="array" ref="BJ89:BJ89">IF(BJ$4&lt;$D89,0,IF(BJ$4&gt;$F$21,0,IF(BJ$4=$F$21,$F89-SUM($Z89:BI89),MIN($F89*INDEX($AA$24:$DB$24,BJ$4-$D89+1),$F89-SUM($Z89:BI89)))))</f>
        <v>0</v>
      </c>
      <c r="BK89" s="191" t="n">
        <f aca="false" t="array" ref="BK89:BK89">IF(BK$4&lt;$D89,0,IF(BK$4&gt;$F$21,0,IF(BK$4=$F$21,$F89-SUM($Z89:BJ89),MIN($F89*INDEX($AA$24:$DB$24,BK$4-$D89+1),$F89-SUM($Z89:BJ89)))))</f>
        <v>0</v>
      </c>
      <c r="BL89" s="191" t="n">
        <f aca="false" t="array" ref="BL89:BL89">IF(BL$4&lt;$D89,0,IF(BL$4&gt;$F$21,0,IF(BL$4=$F$21,$F89-SUM($Z89:BK89),MIN($F89*INDEX($AA$24:$DB$24,BL$4-$D89+1),$F89-SUM($Z89:BK89)))))</f>
        <v>0</v>
      </c>
      <c r="BM89" s="191" t="n">
        <f aca="false" t="array" ref="BM89:BM89">IF(BM$4&lt;$D89,0,IF(BM$4&gt;$F$21,0,IF(BM$4=$F$21,$F89-SUM($Z89:BL89),MIN($F89*INDEX($AA$24:$DB$24,BM$4-$D89+1),$F89-SUM($Z89:BL89)))))</f>
        <v>0</v>
      </c>
      <c r="BN89" s="191" t="n">
        <f aca="false" t="array" ref="BN89:BN89">IF(BN$4&lt;$D89,0,IF(BN$4&gt;$F$21,0,IF(BN$4=$F$21,$F89-SUM($Z89:BM89),MIN($F89*INDEX($AA$24:$DB$24,BN$4-$D89+1),$F89-SUM($Z89:BM89)))))</f>
        <v>0</v>
      </c>
      <c r="BO89" s="191" t="n">
        <f aca="false" t="array" ref="BO89:BO89">IF(BO$4&lt;$D89,0,IF(BO$4&gt;$F$21,0,IF(BO$4=$F$21,$F89-SUM($Z89:BN89),MIN($F89*INDEX($AA$24:$DB$24,BO$4-$D89+1),$F89-SUM($Z89:BN89)))))</f>
        <v>0</v>
      </c>
      <c r="BP89" s="191" t="n">
        <f aca="false" t="array" ref="BP89:BP89">IF(BP$4&lt;$D89,0,IF(BP$4&gt;$F$21,0,IF(BP$4=$F$21,$F89-SUM($Z89:BO89),MIN($F89*INDEX($AA$24:$DB$24,BP$4-$D89+1),$F89-SUM($Z89:BO89)))))</f>
        <v>0</v>
      </c>
      <c r="BQ89" s="191" t="n">
        <f aca="false" t="array" ref="BQ89:BQ89">IF(BQ$4&lt;$D89,0,IF(BQ$4&gt;$F$21,0,IF(BQ$4=$F$21,$F89-SUM($Z89:BP89),MIN($F89*INDEX($AA$24:$DB$24,BQ$4-$D89+1),$F89-SUM($Z89:BP89)))))</f>
        <v>0</v>
      </c>
      <c r="BR89" s="191" t="n">
        <f aca="false" t="array" ref="BR89:BR89">IF(BR$4&lt;$D89,0,IF(BR$4&gt;$F$21,0,IF(BR$4=$F$21,$F89-SUM($Z89:BQ89),MIN($F89*INDEX($AA$24:$DB$24,BR$4-$D89+1),$F89-SUM($Z89:BQ89)))))</f>
        <v>0</v>
      </c>
      <c r="BS89" s="191" t="n">
        <f aca="false" t="array" ref="BS89:BS89">IF(BS$4&lt;$D89,0,IF(BS$4&gt;$F$21,0,IF(BS$4=$F$21,$F89-SUM($Z89:BR89),MIN($F89*INDEX($AA$24:$DB$24,BS$4-$D89+1),$F89-SUM($Z89:BR89)))))</f>
        <v>0</v>
      </c>
      <c r="BT89" s="191" t="n">
        <f aca="false" t="array" ref="BT89:BT89">IF(BT$4&lt;$D89,0,IF(BT$4&gt;$F$21,0,IF(BT$4=$F$21,$F89-SUM($Z89:BS89),MIN($F89*INDEX($AA$24:$DB$24,BT$4-$D89+1),$F89-SUM($Z89:BS89)))))</f>
        <v>0</v>
      </c>
      <c r="BU89" s="191" t="n">
        <f aca="false" t="array" ref="BU89:BU89">IF(BU$4&lt;$D89,0,IF(BU$4&gt;$F$21,0,IF(BU$4=$F$21,$F89-SUM($Z89:BT89),MIN($F89*INDEX($AA$24:$DB$24,BU$4-$D89+1),$F89-SUM($Z89:BT89)))))</f>
        <v>0</v>
      </c>
      <c r="BV89" s="191" t="n">
        <f aca="false" t="array" ref="BV89:BV89">IF(BV$4&lt;$D89,0,IF(BV$4&gt;$F$21,0,IF(BV$4=$F$21,$F89-SUM($Z89:BU89),MIN($F89*INDEX($AA$24:$DB$24,BV$4-$D89+1),$F89-SUM($Z89:BU89)))))</f>
        <v>0</v>
      </c>
      <c r="BW89" s="191" t="n">
        <f aca="false" t="array" ref="BW89:BW89">IF(BW$4&lt;$D89,0,IF(BW$4&gt;$F$21,0,IF(BW$4=$F$21,$F89-SUM($Z89:BV89),MIN($F89*INDEX($AA$24:$DB$24,BW$4-$D89+1),$F89-SUM($Z89:BV89)))))</f>
        <v>0</v>
      </c>
      <c r="BX89" s="191" t="n">
        <f aca="false" t="array" ref="BX89:BX89">IF(BX$4&lt;$D89,0,IF(BX$4&gt;$F$21,0,IF(BX$4=$F$21,$F89-SUM($Z89:BW89),MIN($F89*INDEX($AA$24:$DB$24,BX$4-$D89+1),$F89-SUM($Z89:BW89)))))</f>
        <v>0</v>
      </c>
      <c r="BY89" s="191" t="n">
        <f aca="false" t="array" ref="BY89:BY89">IF(BY$4&lt;$D89,0,IF(BY$4&gt;$F$21,0,IF(BY$4=$F$21,$F89-SUM($Z89:BX89),MIN($F89*INDEX($AA$24:$DB$24,BY$4-$D89+1),$F89-SUM($Z89:BX89)))))</f>
        <v>0</v>
      </c>
      <c r="BZ89" s="191" t="n">
        <f aca="false" t="array" ref="BZ89:BZ89">IF(BZ$4&lt;$D89,0,IF(BZ$4&gt;$F$21,0,IF(BZ$4=$F$21,$F89-SUM($Z89:BY89),MIN($F89*INDEX($AA$24:$DB$24,BZ$4-$D89+1),$F89-SUM($Z89:BY89)))))</f>
        <v>0</v>
      </c>
      <c r="CA89" s="191" t="n">
        <f aca="false" t="array" ref="CA89:CA89">IF(CA$4&lt;$D89,0,IF(CA$4&gt;$F$21,0,IF(CA$4=$F$21,$F89-SUM($Z89:BZ89),MIN($F89*INDEX($AA$24:$DB$24,CA$4-$D89+1),$F89-SUM($Z89:BZ89)))))</f>
        <v>0</v>
      </c>
      <c r="CB89" s="191" t="n">
        <f aca="false" t="array" ref="CB89:CB89">IF(CB$4&lt;$D89,0,IF(CB$4&gt;$F$21,0,IF(CB$4=$F$21,$F89-SUM($Z89:CA89),MIN($F89*INDEX($AA$24:$DB$24,CB$4-$D89+1),$F89-SUM($Z89:CA89)))))</f>
        <v>0</v>
      </c>
      <c r="CC89" s="191" t="n">
        <f aca="false" t="array" ref="CC89:CC89">IF(CC$4&lt;$D89,0,IF(CC$4&gt;$F$21,0,IF(CC$4=$F$21,$F89-SUM($Z89:CB89),MIN($F89*INDEX($AA$24:$DB$24,CC$4-$D89+1),$F89-SUM($Z89:CB89)))))</f>
        <v>0</v>
      </c>
      <c r="CD89" s="191" t="n">
        <f aca="false" t="array" ref="CD89:CD89">IF(CD$4&lt;$D89,0,IF(CD$4&gt;$F$21,0,IF(CD$4=$F$21,$F89-SUM($Z89:CC89),MIN($F89*INDEX($AA$24:$DB$24,CD$4-$D89+1),$F89-SUM($Z89:CC89)))))</f>
        <v>0</v>
      </c>
      <c r="CE89" s="191" t="n">
        <f aca="false" t="array" ref="CE89:CE89">IF(CE$4&lt;$D89,0,IF(CE$4&gt;$F$21,0,IF(CE$4=$F$21,$F89-SUM($Z89:CD89),MIN($F89*INDEX($AA$24:$DB$24,CE$4-$D89+1),$F89-SUM($Z89:CD89)))))</f>
        <v>0</v>
      </c>
      <c r="CF89" s="191" t="n">
        <f aca="false" t="array" ref="CF89:CF89">IF(CF$4&lt;$D89,0,IF(CF$4&gt;$F$21,0,IF(CF$4=$F$21,$F89-SUM($Z89:CE89),MIN($F89*INDEX($AA$24:$DB$24,CF$4-$D89+1),$F89-SUM($Z89:CE89)))))</f>
        <v>0</v>
      </c>
      <c r="CG89" s="191" t="n">
        <f aca="false" t="array" ref="CG89:CG89">IF(CG$4&lt;$D89,0,IF(CG$4&gt;$F$21,0,IF(CG$4=$F$21,$F89-SUM($Z89:CF89),MIN($F89*INDEX($AA$24:$DB$24,CG$4-$D89+1),$F89-SUM($Z89:CF89)))))</f>
        <v>0</v>
      </c>
      <c r="CH89" s="191" t="n">
        <f aca="false" t="array" ref="CH89:CH89">IF(CH$4&lt;$D89,0,IF(CH$4&gt;$F$21,0,IF(CH$4=$F$21,$F89-SUM($Z89:CG89),MIN($F89*INDEX($AA$24:$DB$24,CH$4-$D89+1),$F89-SUM($Z89:CG89)))))</f>
        <v>0</v>
      </c>
      <c r="CI89" s="191" t="n">
        <f aca="false" t="array" ref="CI89:CI89">IF(CI$4&lt;$D89,0,IF(CI$4&gt;$F$21,0,IF(CI$4=$F$21,$F89-SUM($Z89:CH89),MIN($F89*INDEX($AA$24:$DB$24,CI$4-$D89+1),$F89-SUM($Z89:CH89)))))</f>
        <v>0</v>
      </c>
      <c r="CJ89" s="191" t="n">
        <f aca="false" t="array" ref="CJ89:CJ89">IF(CJ$4&lt;$D89,0,IF(CJ$4&gt;$F$21,0,IF(CJ$4=$F$21,$F89-SUM($Z89:CI89),MIN($F89*INDEX($AA$24:$DB$24,CJ$4-$D89+1),$F89-SUM($Z89:CI89)))))</f>
        <v>0</v>
      </c>
      <c r="CK89" s="191" t="n">
        <f aca="false" t="array" ref="CK89:CK89">IF(CK$4&lt;$D89,0,IF(CK$4&gt;$F$21,0,IF(CK$4=$F$21,$F89-SUM($Z89:CJ89),MIN($F89*INDEX($AA$24:$DB$24,CK$4-$D89+1),$F89-SUM($Z89:CJ89)))))</f>
        <v>0</v>
      </c>
      <c r="CL89" s="191" t="n">
        <f aca="false" t="array" ref="CL89:CL89">IF(CL$4&lt;$D89,0,IF(CL$4&gt;$F$21,0,IF(CL$4=$F$21,$F89-SUM($Z89:CK89),MIN($F89*INDEX($AA$24:$DB$24,CL$4-$D89+1),$F89-SUM($Z89:CK89)))))</f>
        <v>0</v>
      </c>
      <c r="CM89" s="191" t="n">
        <f aca="false" t="array" ref="CM89:CM89">IF(CM$4&lt;$D89,0,IF(CM$4&gt;$F$21,0,IF(CM$4=$F$21,$F89-SUM($Z89:CL89),MIN($F89*INDEX($AA$24:$DB$24,CM$4-$D89+1),$F89-SUM($Z89:CL89)))))</f>
        <v>0</v>
      </c>
      <c r="CN89" s="191" t="n">
        <f aca="false" t="array" ref="CN89:CN89">IF(CN$4&lt;$D89,0,IF(CN$4&gt;$F$21,0,IF(CN$4=$F$21,$F89-SUM($Z89:CM89),MIN($F89*INDEX($AA$24:$DB$24,CN$4-$D89+1),$F89-SUM($Z89:CM89)))))</f>
        <v>0</v>
      </c>
      <c r="CO89" s="191" t="n">
        <f aca="false" t="array" ref="CO89:CO89">IF(CO$4&lt;$D89,0,IF(CO$4&gt;$F$21,0,IF(CO$4=$F$21,$F89-SUM($Z89:CN89),MIN($F89*INDEX($AA$24:$DB$24,CO$4-$D89+1),$F89-SUM($Z89:CN89)))))</f>
        <v>0</v>
      </c>
      <c r="CP89" s="191" t="n">
        <f aca="false" t="array" ref="CP89:CP89">IF(CP$4&lt;$D89,0,IF(CP$4&gt;$F$21,0,IF(CP$4=$F$21,$F89-SUM($Z89:CO89),MIN($F89*INDEX($AA$24:$DB$24,CP$4-$D89+1),$F89-SUM($Z89:CO89)))))</f>
        <v>0</v>
      </c>
      <c r="CQ89" s="191" t="n">
        <f aca="false" t="array" ref="CQ89:CQ89">IF(CQ$4&lt;$D89,0,IF(CQ$4&gt;$F$21,0,IF(CQ$4=$F$21,$F89-SUM($Z89:CP89),MIN($F89*INDEX($AA$24:$DB$24,CQ$4-$D89+1),$F89-SUM($Z89:CP89)))))</f>
        <v>0</v>
      </c>
      <c r="CR89" s="191" t="n">
        <f aca="false" t="array" ref="CR89:CR89">IF(CR$4&lt;$D89,0,IF(CR$4&gt;$F$21,0,IF(CR$4=$F$21,$F89-SUM($Z89:CQ89),MIN($F89*INDEX($AA$24:$DB$24,CR$4-$D89+1),$F89-SUM($Z89:CQ89)))))</f>
        <v>0</v>
      </c>
      <c r="CS89" s="191" t="n">
        <f aca="false" t="array" ref="CS89:CS89">IF(CS$4&lt;$D89,0,IF(CS$4&gt;$F$21,0,IF(CS$4=$F$21,$F89-SUM($Z89:CR89),MIN($F89*INDEX($AA$24:$DB$24,CS$4-$D89+1),$F89-SUM($Z89:CR89)))))</f>
        <v>0</v>
      </c>
      <c r="CT89" s="191" t="n">
        <f aca="false" t="array" ref="CT89:CT89">IF(CT$4&lt;$D89,0,IF(CT$4&gt;$F$21,0,IF(CT$4=$F$21,$F89-SUM($Z89:CS89),MIN($F89*INDEX($AA$24:$DB$24,CT$4-$D89+1),$F89-SUM($Z89:CS89)))))</f>
        <v>0</v>
      </c>
      <c r="CU89" s="191" t="n">
        <f aca="false" t="array" ref="CU89:CU89">IF(CU$4&lt;$D89,0,IF(CU$4&gt;$F$21,0,IF(CU$4=$F$21,$F89-SUM($Z89:CT89),MIN($F89*INDEX($AA$24:$DB$24,CU$4-$D89+1),$F89-SUM($Z89:CT89)))))</f>
        <v>0</v>
      </c>
      <c r="CV89" s="191" t="n">
        <f aca="false" t="array" ref="CV89:CV89">IF(CV$4&lt;$D89,0,IF(CV$4&gt;$F$21,0,IF(CV$4=$F$21,$F89-SUM($Z89:CU89),MIN($F89*INDEX($AA$24:$DB$24,CV$4-$D89+1),$F89-SUM($Z89:CU89)))))</f>
        <v>0</v>
      </c>
      <c r="CW89" s="191" t="n">
        <f aca="false" t="array" ref="CW89:CW89">IF(CW$4&lt;$D89,0,IF(CW$4&gt;$F$21,0,IF(CW$4=$F$21,$F89-SUM($Z89:CV89),MIN($F89*INDEX($AA$24:$DB$24,CW$4-$D89+1),$F89-SUM($Z89:CV89)))))</f>
        <v>0</v>
      </c>
      <c r="CX89" s="191" t="n">
        <f aca="false" t="array" ref="CX89:CX89">IF(CX$4&lt;$D89,0,IF(CX$4&gt;$F$21,0,IF(CX$4=$F$21,$F89-SUM($Z89:CW89),MIN($F89*INDEX($AA$24:$DB$24,CX$4-$D89+1),$F89-SUM($Z89:CW89)))))</f>
        <v>0</v>
      </c>
      <c r="CY89" s="191" t="n">
        <f aca="false" t="array" ref="CY89:CY89">IF(CY$4&lt;$D89,0,IF(CY$4&gt;$F$21,0,IF(CY$4=$F$21,$F89-SUM($Z89:CX89),MIN($F89*INDEX($AA$24:$DB$24,CY$4-$D89+1),$F89-SUM($Z89:CX89)))))</f>
        <v>0</v>
      </c>
      <c r="CZ89" s="191" t="n">
        <f aca="false" t="array" ref="CZ89:CZ89">IF(CZ$4&lt;$D89,0,IF(CZ$4&gt;$F$21,0,IF(CZ$4=$F$21,$F89-SUM($Z89:CY89),MIN($F89*INDEX($AA$24:$DB$24,CZ$4-$D89+1),$F89-SUM($Z89:CY89)))))</f>
        <v>0</v>
      </c>
      <c r="DA89" s="191" t="n">
        <f aca="false" t="array" ref="DA89:DA89">IF(DA$4&lt;$D89,0,IF(DA$4&gt;$F$21,0,IF(DA$4=$F$21,$F89-SUM($Z89:CZ89),MIN($F89*INDEX($AA$24:$DB$24,DA$4-$D89+1),$F89-SUM($Z89:CZ89)))))</f>
        <v>0</v>
      </c>
      <c r="DB89" s="191" t="n">
        <f aca="false" t="array" ref="DB89:DB89">IF(DB$4&lt;$D89,0,IF(DB$4&gt;$F$21,0,IF(DB$4=$F$21,$F89-SUM($Z89:DA89),MIN($F89*INDEX($AA$24:$DB$24,DB$4-$D89+1),$F89-SUM($Z89:DA89)))))</f>
        <v>0</v>
      </c>
    </row>
    <row r="90" customFormat="false" ht="14.25" hidden="false" customHeight="false" outlineLevel="3" collapsed="false">
      <c r="D90" s="3" t="n">
        <v>65</v>
      </c>
      <c r="E90" s="3" t="str">
        <v>Total Capex Year 65</v>
      </c>
      <c r="F90" s="187" t="n">
        <v>0</v>
      </c>
      <c r="G90" s="187" t="n">
        <f aca="false">SUM(AA90:DB90)-F90</f>
        <v>0</v>
      </c>
      <c r="AA90" s="191" t="n">
        <f aca="false" t="array" ref="AA90:AA90">IF(AA$4&lt;$D90,0,IF(AA$4&gt;$F$21,0,IF(AA$4=$F$21,$F90-SUM($Z90:Z90),MIN($F90*INDEX($AA$24:$DB$24,AA$4-$D90+1),$F90-SUM($Z90:Z90)))))</f>
        <v>0</v>
      </c>
      <c r="AB90" s="191" t="n">
        <f aca="false" t="array" ref="AB90:AB90">IF(AB$4&lt;$D90,0,IF(AB$4&gt;$F$21,0,IF(AB$4=$F$21,$F90-SUM($Z90:AA90),MIN($F90*INDEX($AA$24:$DB$24,AB$4-$D90+1),$F90-SUM($Z90:AA90)))))</f>
        <v>0</v>
      </c>
      <c r="AC90" s="191" t="n">
        <f aca="false" t="array" ref="AC90:AC90">IF(AC$4&lt;$D90,0,IF(AC$4&gt;$F$21,0,IF(AC$4=$F$21,$F90-SUM($Z90:AB90),MIN($F90*INDEX($AA$24:$DB$24,AC$4-$D90+1),$F90-SUM($Z90:AB90)))))</f>
        <v>0</v>
      </c>
      <c r="AD90" s="191" t="n">
        <f aca="false" t="array" ref="AD90:AD90">IF(AD$4&lt;$D90,0,IF(AD$4&gt;$F$21,0,IF(AD$4=$F$21,$F90-SUM($Z90:AC90),MIN($F90*INDEX($AA$24:$DB$24,AD$4-$D90+1),$F90-SUM($Z90:AC90)))))</f>
        <v>0</v>
      </c>
      <c r="AE90" s="191" t="n">
        <f aca="false" t="array" ref="AE90:AE90">IF(AE$4&lt;$D90,0,IF(AE$4&gt;$F$21,0,IF(AE$4=$F$21,$F90-SUM($Z90:AD90),MIN($F90*INDEX($AA$24:$DB$24,AE$4-$D90+1),$F90-SUM($Z90:AD90)))))</f>
        <v>0</v>
      </c>
      <c r="AF90" s="191" t="n">
        <f aca="false" t="array" ref="AF90:AF90">IF(AF$4&lt;$D90,0,IF(AF$4&gt;$F$21,0,IF(AF$4=$F$21,$F90-SUM($Z90:AE90),MIN($F90*INDEX($AA$24:$DB$24,AF$4-$D90+1),$F90-SUM($Z90:AE90)))))</f>
        <v>0</v>
      </c>
      <c r="AG90" s="191" t="n">
        <f aca="false" t="array" ref="AG90:AG90">IF(AG$4&lt;$D90,0,IF(AG$4&gt;$F$21,0,IF(AG$4=$F$21,$F90-SUM($Z90:AF90),MIN($F90*INDEX($AA$24:$DB$24,AG$4-$D90+1),$F90-SUM($Z90:AF90)))))</f>
        <v>0</v>
      </c>
      <c r="AH90" s="191" t="n">
        <f aca="false" t="array" ref="AH90:AH90">IF(AH$4&lt;$D90,0,IF(AH$4&gt;$F$21,0,IF(AH$4=$F$21,$F90-SUM($Z90:AG90),MIN($F90*INDEX($AA$24:$DB$24,AH$4-$D90+1),$F90-SUM($Z90:AG90)))))</f>
        <v>0</v>
      </c>
      <c r="AI90" s="191" t="n">
        <f aca="false" t="array" ref="AI90:AI90">IF(AI$4&lt;$D90,0,IF(AI$4&gt;$F$21,0,IF(AI$4=$F$21,$F90-SUM($Z90:AH90),MIN($F90*INDEX($AA$24:$DB$24,AI$4-$D90+1),$F90-SUM($Z90:AH90)))))</f>
        <v>0</v>
      </c>
      <c r="AJ90" s="191" t="n">
        <f aca="false" t="array" ref="AJ90:AJ90">IF(AJ$4&lt;$D90,0,IF(AJ$4&gt;$F$21,0,IF(AJ$4=$F$21,$F90-SUM($Z90:AI90),MIN($F90*INDEX($AA$24:$DB$24,AJ$4-$D90+1),$F90-SUM($Z90:AI90)))))</f>
        <v>0</v>
      </c>
      <c r="AK90" s="191" t="n">
        <f aca="false" t="array" ref="AK90:AK90">IF(AK$4&lt;$D90,0,IF(AK$4&gt;$F$21,0,IF(AK$4=$F$21,$F90-SUM($Z90:AJ90),MIN($F90*INDEX($AA$24:$DB$24,AK$4-$D90+1),$F90-SUM($Z90:AJ90)))))</f>
        <v>0</v>
      </c>
      <c r="AL90" s="191" t="n">
        <f aca="false" t="array" ref="AL90:AL90">IF(AL$4&lt;$D90,0,IF(AL$4&gt;$F$21,0,IF(AL$4=$F$21,$F90-SUM($Z90:AK90),MIN($F90*INDEX($AA$24:$DB$24,AL$4-$D90+1),$F90-SUM($Z90:AK90)))))</f>
        <v>0</v>
      </c>
      <c r="AM90" s="191" t="n">
        <f aca="false" t="array" ref="AM90:AM90">IF(AM$4&lt;$D90,0,IF(AM$4&gt;$F$21,0,IF(AM$4=$F$21,$F90-SUM($Z90:AL90),MIN($F90*INDEX($AA$24:$DB$24,AM$4-$D90+1),$F90-SUM($Z90:AL90)))))</f>
        <v>0</v>
      </c>
      <c r="AN90" s="191" t="n">
        <f aca="false" t="array" ref="AN90:AN90">IF(AN$4&lt;$D90,0,IF(AN$4&gt;$F$21,0,IF(AN$4=$F$21,$F90-SUM($Z90:AM90),MIN($F90*INDEX($AA$24:$DB$24,AN$4-$D90+1),$F90-SUM($Z90:AM90)))))</f>
        <v>0</v>
      </c>
      <c r="AO90" s="191" t="n">
        <f aca="false" t="array" ref="AO90:AO90">IF(AO$4&lt;$D90,0,IF(AO$4&gt;$F$21,0,IF(AO$4=$F$21,$F90-SUM($Z90:AN90),MIN($F90*INDEX($AA$24:$DB$24,AO$4-$D90+1),$F90-SUM($Z90:AN90)))))</f>
        <v>0</v>
      </c>
      <c r="AP90" s="191" t="n">
        <f aca="false" t="array" ref="AP90:AP90">IF(AP$4&lt;$D90,0,IF(AP$4&gt;$F$21,0,IF(AP$4=$F$21,$F90-SUM($Z90:AO90),MIN($F90*INDEX($AA$24:$DB$24,AP$4-$D90+1),$F90-SUM($Z90:AO90)))))</f>
        <v>0</v>
      </c>
      <c r="AQ90" s="191" t="n">
        <f aca="false" t="array" ref="AQ90:AQ90">IF(AQ$4&lt;$D90,0,IF(AQ$4&gt;$F$21,0,IF(AQ$4=$F$21,$F90-SUM($Z90:AP90),MIN($F90*INDEX($AA$24:$DB$24,AQ$4-$D90+1),$F90-SUM($Z90:AP90)))))</f>
        <v>0</v>
      </c>
      <c r="AR90" s="191" t="n">
        <f aca="false" t="array" ref="AR90:AR90">IF(AR$4&lt;$D90,0,IF(AR$4&gt;$F$21,0,IF(AR$4=$F$21,$F90-SUM($Z90:AQ90),MIN($F90*INDEX($AA$24:$DB$24,AR$4-$D90+1),$F90-SUM($Z90:AQ90)))))</f>
        <v>0</v>
      </c>
      <c r="AS90" s="191" t="n">
        <f aca="false" t="array" ref="AS90:AS90">IF(AS$4&lt;$D90,0,IF(AS$4&gt;$F$21,0,IF(AS$4=$F$21,$F90-SUM($Z90:AR90),MIN($F90*INDEX($AA$24:$DB$24,AS$4-$D90+1),$F90-SUM($Z90:AR90)))))</f>
        <v>0</v>
      </c>
      <c r="AT90" s="191" t="n">
        <f aca="false" t="array" ref="AT90:AT90">IF(AT$4&lt;$D90,0,IF(AT$4&gt;$F$21,0,IF(AT$4=$F$21,$F90-SUM($Z90:AS90),MIN($F90*INDEX($AA$24:$DB$24,AT$4-$D90+1),$F90-SUM($Z90:AS90)))))</f>
        <v>0</v>
      </c>
      <c r="AU90" s="191" t="n">
        <f aca="false" t="array" ref="AU90:AU90">IF(AU$4&lt;$D90,0,IF(AU$4&gt;$F$21,0,IF(AU$4=$F$21,$F90-SUM($Z90:AT90),MIN($F90*INDEX($AA$24:$DB$24,AU$4-$D90+1),$F90-SUM($Z90:AT90)))))</f>
        <v>0</v>
      </c>
      <c r="AV90" s="191" t="n">
        <f aca="false" t="array" ref="AV90:AV90">IF(AV$4&lt;$D90,0,IF(AV$4&gt;$F$21,0,IF(AV$4=$F$21,$F90-SUM($Z90:AU90),MIN($F90*INDEX($AA$24:$DB$24,AV$4-$D90+1),$F90-SUM($Z90:AU90)))))</f>
        <v>0</v>
      </c>
      <c r="AW90" s="191" t="n">
        <f aca="false" t="array" ref="AW90:AW90">IF(AW$4&lt;$D90,0,IF(AW$4&gt;$F$21,0,IF(AW$4=$F$21,$F90-SUM($Z90:AV90),MIN($F90*INDEX($AA$24:$DB$24,AW$4-$D90+1),$F90-SUM($Z90:AV90)))))</f>
        <v>0</v>
      </c>
      <c r="AX90" s="191" t="n">
        <f aca="false" t="array" ref="AX90:AX90">IF(AX$4&lt;$D90,0,IF(AX$4&gt;$F$21,0,IF(AX$4=$F$21,$F90-SUM($Z90:AW90),MIN($F90*INDEX($AA$24:$DB$24,AX$4-$D90+1),$F90-SUM($Z90:AW90)))))</f>
        <v>0</v>
      </c>
      <c r="AY90" s="191" t="n">
        <f aca="false" t="array" ref="AY90:AY90">IF(AY$4&lt;$D90,0,IF(AY$4&gt;$F$21,0,IF(AY$4=$F$21,$F90-SUM($Z90:AX90),MIN($F90*INDEX($AA$24:$DB$24,AY$4-$D90+1),$F90-SUM($Z90:AX90)))))</f>
        <v>0</v>
      </c>
      <c r="AZ90" s="191" t="n">
        <f aca="false" t="array" ref="AZ90:AZ90">IF(AZ$4&lt;$D90,0,IF(AZ$4&gt;$F$21,0,IF(AZ$4=$F$21,$F90-SUM($Z90:AY90),MIN($F90*INDEX($AA$24:$DB$24,AZ$4-$D90+1),$F90-SUM($Z90:AY90)))))</f>
        <v>0</v>
      </c>
      <c r="BA90" s="191" t="n">
        <f aca="false" t="array" ref="BA90:BA90">IF(BA$4&lt;$D90,0,IF(BA$4&gt;$F$21,0,IF(BA$4=$F$21,$F90-SUM($Z90:AZ90),MIN($F90*INDEX($AA$24:$DB$24,BA$4-$D90+1),$F90-SUM($Z90:AZ90)))))</f>
        <v>0</v>
      </c>
      <c r="BB90" s="191" t="n">
        <f aca="false" t="array" ref="BB90:BB90">IF(BB$4&lt;$D90,0,IF(BB$4&gt;$F$21,0,IF(BB$4=$F$21,$F90-SUM($Z90:BA90),MIN($F90*INDEX($AA$24:$DB$24,BB$4-$D90+1),$F90-SUM($Z90:BA90)))))</f>
        <v>0</v>
      </c>
      <c r="BC90" s="191" t="n">
        <f aca="false" t="array" ref="BC90:BC90">IF(BC$4&lt;$D90,0,IF(BC$4&gt;$F$21,0,IF(BC$4=$F$21,$F90-SUM($Z90:BB90),MIN($F90*INDEX($AA$24:$DB$24,BC$4-$D90+1),$F90-SUM($Z90:BB90)))))</f>
        <v>0</v>
      </c>
      <c r="BD90" s="191" t="n">
        <f aca="false" t="array" ref="BD90:BD90">IF(BD$4&lt;$D90,0,IF(BD$4&gt;$F$21,0,IF(BD$4=$F$21,$F90-SUM($Z90:BC90),MIN($F90*INDEX($AA$24:$DB$24,BD$4-$D90+1),$F90-SUM($Z90:BC90)))))</f>
        <v>0</v>
      </c>
      <c r="BE90" s="191" t="n">
        <f aca="false" t="array" ref="BE90:BE90">IF(BE$4&lt;$D90,0,IF(BE$4&gt;$F$21,0,IF(BE$4=$F$21,$F90-SUM($Z90:BD90),MIN($F90*INDEX($AA$24:$DB$24,BE$4-$D90+1),$F90-SUM($Z90:BD90)))))</f>
        <v>0</v>
      </c>
      <c r="BF90" s="191" t="n">
        <f aca="false" t="array" ref="BF90:BF90">IF(BF$4&lt;$D90,0,IF(BF$4&gt;$F$21,0,IF(BF$4=$F$21,$F90-SUM($Z90:BE90),MIN($F90*INDEX($AA$24:$DB$24,BF$4-$D90+1),$F90-SUM($Z90:BE90)))))</f>
        <v>0</v>
      </c>
      <c r="BG90" s="191" t="n">
        <f aca="false" t="array" ref="BG90:BG90">IF(BG$4&lt;$D90,0,IF(BG$4&gt;$F$21,0,IF(BG$4=$F$21,$F90-SUM($Z90:BF90),MIN($F90*INDEX($AA$24:$DB$24,BG$4-$D90+1),$F90-SUM($Z90:BF90)))))</f>
        <v>0</v>
      </c>
      <c r="BH90" s="191" t="n">
        <f aca="false" t="array" ref="BH90:BH90">IF(BH$4&lt;$D90,0,IF(BH$4&gt;$F$21,0,IF(BH$4=$F$21,$F90-SUM($Z90:BG90),MIN($F90*INDEX($AA$24:$DB$24,BH$4-$D90+1),$F90-SUM($Z90:BG90)))))</f>
        <v>0</v>
      </c>
      <c r="BI90" s="191" t="n">
        <f aca="false" t="array" ref="BI90:BI90">IF(BI$4&lt;$D90,0,IF(BI$4&gt;$F$21,0,IF(BI$4=$F$21,$F90-SUM($Z90:BH90),MIN($F90*INDEX($AA$24:$DB$24,BI$4-$D90+1),$F90-SUM($Z90:BH90)))))</f>
        <v>0</v>
      </c>
      <c r="BJ90" s="191" t="n">
        <f aca="false" t="array" ref="BJ90:BJ90">IF(BJ$4&lt;$D90,0,IF(BJ$4&gt;$F$21,0,IF(BJ$4=$F$21,$F90-SUM($Z90:BI90),MIN($F90*INDEX($AA$24:$DB$24,BJ$4-$D90+1),$F90-SUM($Z90:BI90)))))</f>
        <v>0</v>
      </c>
      <c r="BK90" s="191" t="n">
        <f aca="false" t="array" ref="BK90:BK90">IF(BK$4&lt;$D90,0,IF(BK$4&gt;$F$21,0,IF(BK$4=$F$21,$F90-SUM($Z90:BJ90),MIN($F90*INDEX($AA$24:$DB$24,BK$4-$D90+1),$F90-SUM($Z90:BJ90)))))</f>
        <v>0</v>
      </c>
      <c r="BL90" s="191" t="n">
        <f aca="false" t="array" ref="BL90:BL90">IF(BL$4&lt;$D90,0,IF(BL$4&gt;$F$21,0,IF(BL$4=$F$21,$F90-SUM($Z90:BK90),MIN($F90*INDEX($AA$24:$DB$24,BL$4-$D90+1),$F90-SUM($Z90:BK90)))))</f>
        <v>0</v>
      </c>
      <c r="BM90" s="191" t="n">
        <f aca="false" t="array" ref="BM90:BM90">IF(BM$4&lt;$D90,0,IF(BM$4&gt;$F$21,0,IF(BM$4=$F$21,$F90-SUM($Z90:BL90),MIN($F90*INDEX($AA$24:$DB$24,BM$4-$D90+1),$F90-SUM($Z90:BL90)))))</f>
        <v>0</v>
      </c>
      <c r="BN90" s="191" t="n">
        <f aca="false" t="array" ref="BN90:BN90">IF(BN$4&lt;$D90,0,IF(BN$4&gt;$F$21,0,IF(BN$4=$F$21,$F90-SUM($Z90:BM90),MIN($F90*INDEX($AA$24:$DB$24,BN$4-$D90+1),$F90-SUM($Z90:BM90)))))</f>
        <v>0</v>
      </c>
      <c r="BO90" s="191" t="n">
        <f aca="false" t="array" ref="BO90:BO90">IF(BO$4&lt;$D90,0,IF(BO$4&gt;$F$21,0,IF(BO$4=$F$21,$F90-SUM($Z90:BN90),MIN($F90*INDEX($AA$24:$DB$24,BO$4-$D90+1),$F90-SUM($Z90:BN90)))))</f>
        <v>0</v>
      </c>
      <c r="BP90" s="191" t="n">
        <f aca="false" t="array" ref="BP90:BP90">IF(BP$4&lt;$D90,0,IF(BP$4&gt;$F$21,0,IF(BP$4=$F$21,$F90-SUM($Z90:BO90),MIN($F90*INDEX($AA$24:$DB$24,BP$4-$D90+1),$F90-SUM($Z90:BO90)))))</f>
        <v>0</v>
      </c>
      <c r="BQ90" s="191" t="n">
        <f aca="false" t="array" ref="BQ90:BQ90">IF(BQ$4&lt;$D90,0,IF(BQ$4&gt;$F$21,0,IF(BQ$4=$F$21,$F90-SUM($Z90:BP90),MIN($F90*INDEX($AA$24:$DB$24,BQ$4-$D90+1),$F90-SUM($Z90:BP90)))))</f>
        <v>0</v>
      </c>
      <c r="BR90" s="191" t="n">
        <f aca="false" t="array" ref="BR90:BR90">IF(BR$4&lt;$D90,0,IF(BR$4&gt;$F$21,0,IF(BR$4=$F$21,$F90-SUM($Z90:BQ90),MIN($F90*INDEX($AA$24:$DB$24,BR$4-$D90+1),$F90-SUM($Z90:BQ90)))))</f>
        <v>0</v>
      </c>
      <c r="BS90" s="191" t="n">
        <f aca="false" t="array" ref="BS90:BS90">IF(BS$4&lt;$D90,0,IF(BS$4&gt;$F$21,0,IF(BS$4=$F$21,$F90-SUM($Z90:BR90),MIN($F90*INDEX($AA$24:$DB$24,BS$4-$D90+1),$F90-SUM($Z90:BR90)))))</f>
        <v>0</v>
      </c>
      <c r="BT90" s="191" t="n">
        <f aca="false" t="array" ref="BT90:BT90">IF(BT$4&lt;$D90,0,IF(BT$4&gt;$F$21,0,IF(BT$4=$F$21,$F90-SUM($Z90:BS90),MIN($F90*INDEX($AA$24:$DB$24,BT$4-$D90+1),$F90-SUM($Z90:BS90)))))</f>
        <v>0</v>
      </c>
      <c r="BU90" s="191" t="n">
        <f aca="false" t="array" ref="BU90:BU90">IF(BU$4&lt;$D90,0,IF(BU$4&gt;$F$21,0,IF(BU$4=$F$21,$F90-SUM($Z90:BT90),MIN($F90*INDEX($AA$24:$DB$24,BU$4-$D90+1),$F90-SUM($Z90:BT90)))))</f>
        <v>0</v>
      </c>
      <c r="BV90" s="191" t="n">
        <f aca="false" t="array" ref="BV90:BV90">IF(BV$4&lt;$D90,0,IF(BV$4&gt;$F$21,0,IF(BV$4=$F$21,$F90-SUM($Z90:BU90),MIN($F90*INDEX($AA$24:$DB$24,BV$4-$D90+1),$F90-SUM($Z90:BU90)))))</f>
        <v>0</v>
      </c>
      <c r="BW90" s="191" t="n">
        <f aca="false" t="array" ref="BW90:BW90">IF(BW$4&lt;$D90,0,IF(BW$4&gt;$F$21,0,IF(BW$4=$F$21,$F90-SUM($Z90:BV90),MIN($F90*INDEX($AA$24:$DB$24,BW$4-$D90+1),$F90-SUM($Z90:BV90)))))</f>
        <v>0</v>
      </c>
      <c r="BX90" s="191" t="n">
        <f aca="false" t="array" ref="BX90:BX90">IF(BX$4&lt;$D90,0,IF(BX$4&gt;$F$21,0,IF(BX$4=$F$21,$F90-SUM($Z90:BW90),MIN($F90*INDEX($AA$24:$DB$24,BX$4-$D90+1),$F90-SUM($Z90:BW90)))))</f>
        <v>0</v>
      </c>
      <c r="BY90" s="191" t="n">
        <f aca="false" t="array" ref="BY90:BY90">IF(BY$4&lt;$D90,0,IF(BY$4&gt;$F$21,0,IF(BY$4=$F$21,$F90-SUM($Z90:BX90),MIN($F90*INDEX($AA$24:$DB$24,BY$4-$D90+1),$F90-SUM($Z90:BX90)))))</f>
        <v>0</v>
      </c>
      <c r="BZ90" s="191" t="n">
        <f aca="false" t="array" ref="BZ90:BZ90">IF(BZ$4&lt;$D90,0,IF(BZ$4&gt;$F$21,0,IF(BZ$4=$F$21,$F90-SUM($Z90:BY90),MIN($F90*INDEX($AA$24:$DB$24,BZ$4-$D90+1),$F90-SUM($Z90:BY90)))))</f>
        <v>0</v>
      </c>
      <c r="CA90" s="191" t="n">
        <f aca="false" t="array" ref="CA90:CA90">IF(CA$4&lt;$D90,0,IF(CA$4&gt;$F$21,0,IF(CA$4=$F$21,$F90-SUM($Z90:BZ90),MIN($F90*INDEX($AA$24:$DB$24,CA$4-$D90+1),$F90-SUM($Z90:BZ90)))))</f>
        <v>0</v>
      </c>
      <c r="CB90" s="191" t="n">
        <f aca="false" t="array" ref="CB90:CB90">IF(CB$4&lt;$D90,0,IF(CB$4&gt;$F$21,0,IF(CB$4=$F$21,$F90-SUM($Z90:CA90),MIN($F90*INDEX($AA$24:$DB$24,CB$4-$D90+1),$F90-SUM($Z90:CA90)))))</f>
        <v>0</v>
      </c>
      <c r="CC90" s="191" t="n">
        <f aca="false" t="array" ref="CC90:CC90">IF(CC$4&lt;$D90,0,IF(CC$4&gt;$F$21,0,IF(CC$4=$F$21,$F90-SUM($Z90:CB90),MIN($F90*INDEX($AA$24:$DB$24,CC$4-$D90+1),$F90-SUM($Z90:CB90)))))</f>
        <v>0</v>
      </c>
      <c r="CD90" s="191" t="n">
        <f aca="false" t="array" ref="CD90:CD90">IF(CD$4&lt;$D90,0,IF(CD$4&gt;$F$21,0,IF(CD$4=$F$21,$F90-SUM($Z90:CC90),MIN($F90*INDEX($AA$24:$DB$24,CD$4-$D90+1),$F90-SUM($Z90:CC90)))))</f>
        <v>0</v>
      </c>
      <c r="CE90" s="191" t="n">
        <f aca="false" t="array" ref="CE90:CE90">IF(CE$4&lt;$D90,0,IF(CE$4&gt;$F$21,0,IF(CE$4=$F$21,$F90-SUM($Z90:CD90),MIN($F90*INDEX($AA$24:$DB$24,CE$4-$D90+1),$F90-SUM($Z90:CD90)))))</f>
        <v>0</v>
      </c>
      <c r="CF90" s="191" t="n">
        <f aca="false" t="array" ref="CF90:CF90">IF(CF$4&lt;$D90,0,IF(CF$4&gt;$F$21,0,IF(CF$4=$F$21,$F90-SUM($Z90:CE90),MIN($F90*INDEX($AA$24:$DB$24,CF$4-$D90+1),$F90-SUM($Z90:CE90)))))</f>
        <v>0</v>
      </c>
      <c r="CG90" s="191" t="n">
        <f aca="false" t="array" ref="CG90:CG90">IF(CG$4&lt;$D90,0,IF(CG$4&gt;$F$21,0,IF(CG$4=$F$21,$F90-SUM($Z90:CF90),MIN($F90*INDEX($AA$24:$DB$24,CG$4-$D90+1),$F90-SUM($Z90:CF90)))))</f>
        <v>0</v>
      </c>
      <c r="CH90" s="191" t="n">
        <f aca="false" t="array" ref="CH90:CH90">IF(CH$4&lt;$D90,0,IF(CH$4&gt;$F$21,0,IF(CH$4=$F$21,$F90-SUM($Z90:CG90),MIN($F90*INDEX($AA$24:$DB$24,CH$4-$D90+1),$F90-SUM($Z90:CG90)))))</f>
        <v>0</v>
      </c>
      <c r="CI90" s="191" t="n">
        <f aca="false" t="array" ref="CI90:CI90">IF(CI$4&lt;$D90,0,IF(CI$4&gt;$F$21,0,IF(CI$4=$F$21,$F90-SUM($Z90:CH90),MIN($F90*INDEX($AA$24:$DB$24,CI$4-$D90+1),$F90-SUM($Z90:CH90)))))</f>
        <v>0</v>
      </c>
      <c r="CJ90" s="191" t="n">
        <f aca="false" t="array" ref="CJ90:CJ90">IF(CJ$4&lt;$D90,0,IF(CJ$4&gt;$F$21,0,IF(CJ$4=$F$21,$F90-SUM($Z90:CI90),MIN($F90*INDEX($AA$24:$DB$24,CJ$4-$D90+1),$F90-SUM($Z90:CI90)))))</f>
        <v>0</v>
      </c>
      <c r="CK90" s="191" t="n">
        <f aca="false" t="array" ref="CK90:CK90">IF(CK$4&lt;$D90,0,IF(CK$4&gt;$F$21,0,IF(CK$4=$F$21,$F90-SUM($Z90:CJ90),MIN($F90*INDEX($AA$24:$DB$24,CK$4-$D90+1),$F90-SUM($Z90:CJ90)))))</f>
        <v>0</v>
      </c>
      <c r="CL90" s="191" t="n">
        <f aca="false" t="array" ref="CL90:CL90">IF(CL$4&lt;$D90,0,IF(CL$4&gt;$F$21,0,IF(CL$4=$F$21,$F90-SUM($Z90:CK90),MIN($F90*INDEX($AA$24:$DB$24,CL$4-$D90+1),$F90-SUM($Z90:CK90)))))</f>
        <v>0</v>
      </c>
      <c r="CM90" s="191" t="n">
        <f aca="false" t="array" ref="CM90:CM90">IF(CM$4&lt;$D90,0,IF(CM$4&gt;$F$21,0,IF(CM$4=$F$21,$F90-SUM($Z90:CL90),MIN($F90*INDEX($AA$24:$DB$24,CM$4-$D90+1),$F90-SUM($Z90:CL90)))))</f>
        <v>0</v>
      </c>
      <c r="CN90" s="191" t="n">
        <f aca="false" t="array" ref="CN90:CN90">IF(CN$4&lt;$D90,0,IF(CN$4&gt;$F$21,0,IF(CN$4=$F$21,$F90-SUM($Z90:CM90),MIN($F90*INDEX($AA$24:$DB$24,CN$4-$D90+1),$F90-SUM($Z90:CM90)))))</f>
        <v>0</v>
      </c>
      <c r="CO90" s="191" t="n">
        <f aca="false" t="array" ref="CO90:CO90">IF(CO$4&lt;$D90,0,IF(CO$4&gt;$F$21,0,IF(CO$4=$F$21,$F90-SUM($Z90:CN90),MIN($F90*INDEX($AA$24:$DB$24,CO$4-$D90+1),$F90-SUM($Z90:CN90)))))</f>
        <v>0</v>
      </c>
      <c r="CP90" s="191" t="n">
        <f aca="false" t="array" ref="CP90:CP90">IF(CP$4&lt;$D90,0,IF(CP$4&gt;$F$21,0,IF(CP$4=$F$21,$F90-SUM($Z90:CO90),MIN($F90*INDEX($AA$24:$DB$24,CP$4-$D90+1),$F90-SUM($Z90:CO90)))))</f>
        <v>0</v>
      </c>
      <c r="CQ90" s="191" t="n">
        <f aca="false" t="array" ref="CQ90:CQ90">IF(CQ$4&lt;$D90,0,IF(CQ$4&gt;$F$21,0,IF(CQ$4=$F$21,$F90-SUM($Z90:CP90),MIN($F90*INDEX($AA$24:$DB$24,CQ$4-$D90+1),$F90-SUM($Z90:CP90)))))</f>
        <v>0</v>
      </c>
      <c r="CR90" s="191" t="n">
        <f aca="false" t="array" ref="CR90:CR90">IF(CR$4&lt;$D90,0,IF(CR$4&gt;$F$21,0,IF(CR$4=$F$21,$F90-SUM($Z90:CQ90),MIN($F90*INDEX($AA$24:$DB$24,CR$4-$D90+1),$F90-SUM($Z90:CQ90)))))</f>
        <v>0</v>
      </c>
      <c r="CS90" s="191" t="n">
        <f aca="false" t="array" ref="CS90:CS90">IF(CS$4&lt;$D90,0,IF(CS$4&gt;$F$21,0,IF(CS$4=$F$21,$F90-SUM($Z90:CR90),MIN($F90*INDEX($AA$24:$DB$24,CS$4-$D90+1),$F90-SUM($Z90:CR90)))))</f>
        <v>0</v>
      </c>
      <c r="CT90" s="191" t="n">
        <f aca="false" t="array" ref="CT90:CT90">IF(CT$4&lt;$D90,0,IF(CT$4&gt;$F$21,0,IF(CT$4=$F$21,$F90-SUM($Z90:CS90),MIN($F90*INDEX($AA$24:$DB$24,CT$4-$D90+1),$F90-SUM($Z90:CS90)))))</f>
        <v>0</v>
      </c>
      <c r="CU90" s="191" t="n">
        <f aca="false" t="array" ref="CU90:CU90">IF(CU$4&lt;$D90,0,IF(CU$4&gt;$F$21,0,IF(CU$4=$F$21,$F90-SUM($Z90:CT90),MIN($F90*INDEX($AA$24:$DB$24,CU$4-$D90+1),$F90-SUM($Z90:CT90)))))</f>
        <v>0</v>
      </c>
      <c r="CV90" s="191" t="n">
        <f aca="false" t="array" ref="CV90:CV90">IF(CV$4&lt;$D90,0,IF(CV$4&gt;$F$21,0,IF(CV$4=$F$21,$F90-SUM($Z90:CU90),MIN($F90*INDEX($AA$24:$DB$24,CV$4-$D90+1),$F90-SUM($Z90:CU90)))))</f>
        <v>0</v>
      </c>
      <c r="CW90" s="191" t="n">
        <f aca="false" t="array" ref="CW90:CW90">IF(CW$4&lt;$D90,0,IF(CW$4&gt;$F$21,0,IF(CW$4=$F$21,$F90-SUM($Z90:CV90),MIN($F90*INDEX($AA$24:$DB$24,CW$4-$D90+1),$F90-SUM($Z90:CV90)))))</f>
        <v>0</v>
      </c>
      <c r="CX90" s="191" t="n">
        <f aca="false" t="array" ref="CX90:CX90">IF(CX$4&lt;$D90,0,IF(CX$4&gt;$F$21,0,IF(CX$4=$F$21,$F90-SUM($Z90:CW90),MIN($F90*INDEX($AA$24:$DB$24,CX$4-$D90+1),$F90-SUM($Z90:CW90)))))</f>
        <v>0</v>
      </c>
      <c r="CY90" s="191" t="n">
        <f aca="false" t="array" ref="CY90:CY90">IF(CY$4&lt;$D90,0,IF(CY$4&gt;$F$21,0,IF(CY$4=$F$21,$F90-SUM($Z90:CX90),MIN($F90*INDEX($AA$24:$DB$24,CY$4-$D90+1),$F90-SUM($Z90:CX90)))))</f>
        <v>0</v>
      </c>
      <c r="CZ90" s="191" t="n">
        <f aca="false" t="array" ref="CZ90:CZ90">IF(CZ$4&lt;$D90,0,IF(CZ$4&gt;$F$21,0,IF(CZ$4=$F$21,$F90-SUM($Z90:CY90),MIN($F90*INDEX($AA$24:$DB$24,CZ$4-$D90+1),$F90-SUM($Z90:CY90)))))</f>
        <v>0</v>
      </c>
      <c r="DA90" s="191" t="n">
        <f aca="false" t="array" ref="DA90:DA90">IF(DA$4&lt;$D90,0,IF(DA$4&gt;$F$21,0,IF(DA$4=$F$21,$F90-SUM($Z90:CZ90),MIN($F90*INDEX($AA$24:$DB$24,DA$4-$D90+1),$F90-SUM($Z90:CZ90)))))</f>
        <v>0</v>
      </c>
      <c r="DB90" s="191" t="n">
        <f aca="false" t="array" ref="DB90:DB90">IF(DB$4&lt;$D90,0,IF(DB$4&gt;$F$21,0,IF(DB$4=$F$21,$F90-SUM($Z90:DA90),MIN($F90*INDEX($AA$24:$DB$24,DB$4-$D90+1),$F90-SUM($Z90:DA90)))))</f>
        <v>0</v>
      </c>
    </row>
    <row r="91" customFormat="false" ht="14.25" hidden="false" customHeight="false" outlineLevel="3" collapsed="false">
      <c r="D91" s="3" t="n">
        <v>66</v>
      </c>
      <c r="E91" s="3" t="str">
        <v>Total Capex Year 66</v>
      </c>
      <c r="F91" s="187" t="n">
        <v>0</v>
      </c>
      <c r="G91" s="187" t="n">
        <f aca="false">SUM(AA91:DB91)-F91</f>
        <v>0</v>
      </c>
      <c r="AA91" s="191" t="n">
        <f aca="false" t="array" ref="AA91:AA91">IF(AA$4&lt;$D91,0,IF(AA$4&gt;$F$21,0,IF(AA$4=$F$21,$F91-SUM($Z91:Z91),MIN($F91*INDEX($AA$24:$DB$24,AA$4-$D91+1),$F91-SUM($Z91:Z91)))))</f>
        <v>0</v>
      </c>
      <c r="AB91" s="191" t="n">
        <f aca="false" t="array" ref="AB91:AB91">IF(AB$4&lt;$D91,0,IF(AB$4&gt;$F$21,0,IF(AB$4=$F$21,$F91-SUM($Z91:AA91),MIN($F91*INDEX($AA$24:$DB$24,AB$4-$D91+1),$F91-SUM($Z91:AA91)))))</f>
        <v>0</v>
      </c>
      <c r="AC91" s="191" t="n">
        <f aca="false" t="array" ref="AC91:AC91">IF(AC$4&lt;$D91,0,IF(AC$4&gt;$F$21,0,IF(AC$4=$F$21,$F91-SUM($Z91:AB91),MIN($F91*INDEX($AA$24:$DB$24,AC$4-$D91+1),$F91-SUM($Z91:AB91)))))</f>
        <v>0</v>
      </c>
      <c r="AD91" s="191" t="n">
        <f aca="false" t="array" ref="AD91:AD91">IF(AD$4&lt;$D91,0,IF(AD$4&gt;$F$21,0,IF(AD$4=$F$21,$F91-SUM($Z91:AC91),MIN($F91*INDEX($AA$24:$DB$24,AD$4-$D91+1),$F91-SUM($Z91:AC91)))))</f>
        <v>0</v>
      </c>
      <c r="AE91" s="191" t="n">
        <f aca="false" t="array" ref="AE91:AE91">IF(AE$4&lt;$D91,0,IF(AE$4&gt;$F$21,0,IF(AE$4=$F$21,$F91-SUM($Z91:AD91),MIN($F91*INDEX($AA$24:$DB$24,AE$4-$D91+1),$F91-SUM($Z91:AD91)))))</f>
        <v>0</v>
      </c>
      <c r="AF91" s="191" t="n">
        <f aca="false" t="array" ref="AF91:AF91">IF(AF$4&lt;$D91,0,IF(AF$4&gt;$F$21,0,IF(AF$4=$F$21,$F91-SUM($Z91:AE91),MIN($F91*INDEX($AA$24:$DB$24,AF$4-$D91+1),$F91-SUM($Z91:AE91)))))</f>
        <v>0</v>
      </c>
      <c r="AG91" s="191" t="n">
        <f aca="false" t="array" ref="AG91:AG91">IF(AG$4&lt;$D91,0,IF(AG$4&gt;$F$21,0,IF(AG$4=$F$21,$F91-SUM($Z91:AF91),MIN($F91*INDEX($AA$24:$DB$24,AG$4-$D91+1),$F91-SUM($Z91:AF91)))))</f>
        <v>0</v>
      </c>
      <c r="AH91" s="191" t="n">
        <f aca="false" t="array" ref="AH91:AH91">IF(AH$4&lt;$D91,0,IF(AH$4&gt;$F$21,0,IF(AH$4=$F$21,$F91-SUM($Z91:AG91),MIN($F91*INDEX($AA$24:$DB$24,AH$4-$D91+1),$F91-SUM($Z91:AG91)))))</f>
        <v>0</v>
      </c>
      <c r="AI91" s="191" t="n">
        <f aca="false" t="array" ref="AI91:AI91">IF(AI$4&lt;$D91,0,IF(AI$4&gt;$F$21,0,IF(AI$4=$F$21,$F91-SUM($Z91:AH91),MIN($F91*INDEX($AA$24:$DB$24,AI$4-$D91+1),$F91-SUM($Z91:AH91)))))</f>
        <v>0</v>
      </c>
      <c r="AJ91" s="191" t="n">
        <f aca="false" t="array" ref="AJ91:AJ91">IF(AJ$4&lt;$D91,0,IF(AJ$4&gt;$F$21,0,IF(AJ$4=$F$21,$F91-SUM($Z91:AI91),MIN($F91*INDEX($AA$24:$DB$24,AJ$4-$D91+1),$F91-SUM($Z91:AI91)))))</f>
        <v>0</v>
      </c>
      <c r="AK91" s="191" t="n">
        <f aca="false" t="array" ref="AK91:AK91">IF(AK$4&lt;$D91,0,IF(AK$4&gt;$F$21,0,IF(AK$4=$F$21,$F91-SUM($Z91:AJ91),MIN($F91*INDEX($AA$24:$DB$24,AK$4-$D91+1),$F91-SUM($Z91:AJ91)))))</f>
        <v>0</v>
      </c>
      <c r="AL91" s="191" t="n">
        <f aca="false" t="array" ref="AL91:AL91">IF(AL$4&lt;$D91,0,IF(AL$4&gt;$F$21,0,IF(AL$4=$F$21,$F91-SUM($Z91:AK91),MIN($F91*INDEX($AA$24:$DB$24,AL$4-$D91+1),$F91-SUM($Z91:AK91)))))</f>
        <v>0</v>
      </c>
      <c r="AM91" s="191" t="n">
        <f aca="false" t="array" ref="AM91:AM91">IF(AM$4&lt;$D91,0,IF(AM$4&gt;$F$21,0,IF(AM$4=$F$21,$F91-SUM($Z91:AL91),MIN($F91*INDEX($AA$24:$DB$24,AM$4-$D91+1),$F91-SUM($Z91:AL91)))))</f>
        <v>0</v>
      </c>
      <c r="AN91" s="191" t="n">
        <f aca="false" t="array" ref="AN91:AN91">IF(AN$4&lt;$D91,0,IF(AN$4&gt;$F$21,0,IF(AN$4=$F$21,$F91-SUM($Z91:AM91),MIN($F91*INDEX($AA$24:$DB$24,AN$4-$D91+1),$F91-SUM($Z91:AM91)))))</f>
        <v>0</v>
      </c>
      <c r="AO91" s="191" t="n">
        <f aca="false" t="array" ref="AO91:AO91">IF(AO$4&lt;$D91,0,IF(AO$4&gt;$F$21,0,IF(AO$4=$F$21,$F91-SUM($Z91:AN91),MIN($F91*INDEX($AA$24:$DB$24,AO$4-$D91+1),$F91-SUM($Z91:AN91)))))</f>
        <v>0</v>
      </c>
      <c r="AP91" s="191" t="n">
        <f aca="false" t="array" ref="AP91:AP91">IF(AP$4&lt;$D91,0,IF(AP$4&gt;$F$21,0,IF(AP$4=$F$21,$F91-SUM($Z91:AO91),MIN($F91*INDEX($AA$24:$DB$24,AP$4-$D91+1),$F91-SUM($Z91:AO91)))))</f>
        <v>0</v>
      </c>
      <c r="AQ91" s="191" t="n">
        <f aca="false" t="array" ref="AQ91:AQ91">IF(AQ$4&lt;$D91,0,IF(AQ$4&gt;$F$21,0,IF(AQ$4=$F$21,$F91-SUM($Z91:AP91),MIN($F91*INDEX($AA$24:$DB$24,AQ$4-$D91+1),$F91-SUM($Z91:AP91)))))</f>
        <v>0</v>
      </c>
      <c r="AR91" s="191" t="n">
        <f aca="false" t="array" ref="AR91:AR91">IF(AR$4&lt;$D91,0,IF(AR$4&gt;$F$21,0,IF(AR$4=$F$21,$F91-SUM($Z91:AQ91),MIN($F91*INDEX($AA$24:$DB$24,AR$4-$D91+1),$F91-SUM($Z91:AQ91)))))</f>
        <v>0</v>
      </c>
      <c r="AS91" s="191" t="n">
        <f aca="false" t="array" ref="AS91:AS91">IF(AS$4&lt;$D91,0,IF(AS$4&gt;$F$21,0,IF(AS$4=$F$21,$F91-SUM($Z91:AR91),MIN($F91*INDEX($AA$24:$DB$24,AS$4-$D91+1),$F91-SUM($Z91:AR91)))))</f>
        <v>0</v>
      </c>
      <c r="AT91" s="191" t="n">
        <f aca="false" t="array" ref="AT91:AT91">IF(AT$4&lt;$D91,0,IF(AT$4&gt;$F$21,0,IF(AT$4=$F$21,$F91-SUM($Z91:AS91),MIN($F91*INDEX($AA$24:$DB$24,AT$4-$D91+1),$F91-SUM($Z91:AS91)))))</f>
        <v>0</v>
      </c>
      <c r="AU91" s="191" t="n">
        <f aca="false" t="array" ref="AU91:AU91">IF(AU$4&lt;$D91,0,IF(AU$4&gt;$F$21,0,IF(AU$4=$F$21,$F91-SUM($Z91:AT91),MIN($F91*INDEX($AA$24:$DB$24,AU$4-$D91+1),$F91-SUM($Z91:AT91)))))</f>
        <v>0</v>
      </c>
      <c r="AV91" s="191" t="n">
        <f aca="false" t="array" ref="AV91:AV91">IF(AV$4&lt;$D91,0,IF(AV$4&gt;$F$21,0,IF(AV$4=$F$21,$F91-SUM($Z91:AU91),MIN($F91*INDEX($AA$24:$DB$24,AV$4-$D91+1),$F91-SUM($Z91:AU91)))))</f>
        <v>0</v>
      </c>
      <c r="AW91" s="191" t="n">
        <f aca="false" t="array" ref="AW91:AW91">IF(AW$4&lt;$D91,0,IF(AW$4&gt;$F$21,0,IF(AW$4=$F$21,$F91-SUM($Z91:AV91),MIN($F91*INDEX($AA$24:$DB$24,AW$4-$D91+1),$F91-SUM($Z91:AV91)))))</f>
        <v>0</v>
      </c>
      <c r="AX91" s="191" t="n">
        <f aca="false" t="array" ref="AX91:AX91">IF(AX$4&lt;$D91,0,IF(AX$4&gt;$F$21,0,IF(AX$4=$F$21,$F91-SUM($Z91:AW91),MIN($F91*INDEX($AA$24:$DB$24,AX$4-$D91+1),$F91-SUM($Z91:AW91)))))</f>
        <v>0</v>
      </c>
      <c r="AY91" s="191" t="n">
        <f aca="false" t="array" ref="AY91:AY91">IF(AY$4&lt;$D91,0,IF(AY$4&gt;$F$21,0,IF(AY$4=$F$21,$F91-SUM($Z91:AX91),MIN($F91*INDEX($AA$24:$DB$24,AY$4-$D91+1),$F91-SUM($Z91:AX91)))))</f>
        <v>0</v>
      </c>
      <c r="AZ91" s="191" t="n">
        <f aca="false" t="array" ref="AZ91:AZ91">IF(AZ$4&lt;$D91,0,IF(AZ$4&gt;$F$21,0,IF(AZ$4=$F$21,$F91-SUM($Z91:AY91),MIN($F91*INDEX($AA$24:$DB$24,AZ$4-$D91+1),$F91-SUM($Z91:AY91)))))</f>
        <v>0</v>
      </c>
      <c r="BA91" s="191" t="n">
        <f aca="false" t="array" ref="BA91:BA91">IF(BA$4&lt;$D91,0,IF(BA$4&gt;$F$21,0,IF(BA$4=$F$21,$F91-SUM($Z91:AZ91),MIN($F91*INDEX($AA$24:$DB$24,BA$4-$D91+1),$F91-SUM($Z91:AZ91)))))</f>
        <v>0</v>
      </c>
      <c r="BB91" s="191" t="n">
        <f aca="false" t="array" ref="BB91:BB91">IF(BB$4&lt;$D91,0,IF(BB$4&gt;$F$21,0,IF(BB$4=$F$21,$F91-SUM($Z91:BA91),MIN($F91*INDEX($AA$24:$DB$24,BB$4-$D91+1),$F91-SUM($Z91:BA91)))))</f>
        <v>0</v>
      </c>
      <c r="BC91" s="191" t="n">
        <f aca="false" t="array" ref="BC91:BC91">IF(BC$4&lt;$D91,0,IF(BC$4&gt;$F$21,0,IF(BC$4=$F$21,$F91-SUM($Z91:BB91),MIN($F91*INDEX($AA$24:$DB$24,BC$4-$D91+1),$F91-SUM($Z91:BB91)))))</f>
        <v>0</v>
      </c>
      <c r="BD91" s="191" t="n">
        <f aca="false" t="array" ref="BD91:BD91">IF(BD$4&lt;$D91,0,IF(BD$4&gt;$F$21,0,IF(BD$4=$F$21,$F91-SUM($Z91:BC91),MIN($F91*INDEX($AA$24:$DB$24,BD$4-$D91+1),$F91-SUM($Z91:BC91)))))</f>
        <v>0</v>
      </c>
      <c r="BE91" s="191" t="n">
        <f aca="false" t="array" ref="BE91:BE91">IF(BE$4&lt;$D91,0,IF(BE$4&gt;$F$21,0,IF(BE$4=$F$21,$F91-SUM($Z91:BD91),MIN($F91*INDEX($AA$24:$DB$24,BE$4-$D91+1),$F91-SUM($Z91:BD91)))))</f>
        <v>0</v>
      </c>
      <c r="BF91" s="191" t="n">
        <f aca="false" t="array" ref="BF91:BF91">IF(BF$4&lt;$D91,0,IF(BF$4&gt;$F$21,0,IF(BF$4=$F$21,$F91-SUM($Z91:BE91),MIN($F91*INDEX($AA$24:$DB$24,BF$4-$D91+1),$F91-SUM($Z91:BE91)))))</f>
        <v>0</v>
      </c>
      <c r="BG91" s="191" t="n">
        <f aca="false" t="array" ref="BG91:BG91">IF(BG$4&lt;$D91,0,IF(BG$4&gt;$F$21,0,IF(BG$4=$F$21,$F91-SUM($Z91:BF91),MIN($F91*INDEX($AA$24:$DB$24,BG$4-$D91+1),$F91-SUM($Z91:BF91)))))</f>
        <v>0</v>
      </c>
      <c r="BH91" s="191" t="n">
        <f aca="false" t="array" ref="BH91:BH91">IF(BH$4&lt;$D91,0,IF(BH$4&gt;$F$21,0,IF(BH$4=$F$21,$F91-SUM($Z91:BG91),MIN($F91*INDEX($AA$24:$DB$24,BH$4-$D91+1),$F91-SUM($Z91:BG91)))))</f>
        <v>0</v>
      </c>
      <c r="BI91" s="191" t="n">
        <f aca="false" t="array" ref="BI91:BI91">IF(BI$4&lt;$D91,0,IF(BI$4&gt;$F$21,0,IF(BI$4=$F$21,$F91-SUM($Z91:BH91),MIN($F91*INDEX($AA$24:$DB$24,BI$4-$D91+1),$F91-SUM($Z91:BH91)))))</f>
        <v>0</v>
      </c>
      <c r="BJ91" s="191" t="n">
        <f aca="false" t="array" ref="BJ91:BJ91">IF(BJ$4&lt;$D91,0,IF(BJ$4&gt;$F$21,0,IF(BJ$4=$F$21,$F91-SUM($Z91:BI91),MIN($F91*INDEX($AA$24:$DB$24,BJ$4-$D91+1),$F91-SUM($Z91:BI91)))))</f>
        <v>0</v>
      </c>
      <c r="BK91" s="191" t="n">
        <f aca="false" t="array" ref="BK91:BK91">IF(BK$4&lt;$D91,0,IF(BK$4&gt;$F$21,0,IF(BK$4=$F$21,$F91-SUM($Z91:BJ91),MIN($F91*INDEX($AA$24:$DB$24,BK$4-$D91+1),$F91-SUM($Z91:BJ91)))))</f>
        <v>0</v>
      </c>
      <c r="BL91" s="191" t="n">
        <f aca="false" t="array" ref="BL91:BL91">IF(BL$4&lt;$D91,0,IF(BL$4&gt;$F$21,0,IF(BL$4=$F$21,$F91-SUM($Z91:BK91),MIN($F91*INDEX($AA$24:$DB$24,BL$4-$D91+1),$F91-SUM($Z91:BK91)))))</f>
        <v>0</v>
      </c>
      <c r="BM91" s="191" t="n">
        <f aca="false" t="array" ref="BM91:BM91">IF(BM$4&lt;$D91,0,IF(BM$4&gt;$F$21,0,IF(BM$4=$F$21,$F91-SUM($Z91:BL91),MIN($F91*INDEX($AA$24:$DB$24,BM$4-$D91+1),$F91-SUM($Z91:BL91)))))</f>
        <v>0</v>
      </c>
      <c r="BN91" s="191" t="n">
        <f aca="false" t="array" ref="BN91:BN91">IF(BN$4&lt;$D91,0,IF(BN$4&gt;$F$21,0,IF(BN$4=$F$21,$F91-SUM($Z91:BM91),MIN($F91*INDEX($AA$24:$DB$24,BN$4-$D91+1),$F91-SUM($Z91:BM91)))))</f>
        <v>0</v>
      </c>
      <c r="BO91" s="191" t="n">
        <f aca="false" t="array" ref="BO91:BO91">IF(BO$4&lt;$D91,0,IF(BO$4&gt;$F$21,0,IF(BO$4=$F$21,$F91-SUM($Z91:BN91),MIN($F91*INDEX($AA$24:$DB$24,BO$4-$D91+1),$F91-SUM($Z91:BN91)))))</f>
        <v>0</v>
      </c>
      <c r="BP91" s="191" t="n">
        <f aca="false" t="array" ref="BP91:BP91">IF(BP$4&lt;$D91,0,IF(BP$4&gt;$F$21,0,IF(BP$4=$F$21,$F91-SUM($Z91:BO91),MIN($F91*INDEX($AA$24:$DB$24,BP$4-$D91+1),$F91-SUM($Z91:BO91)))))</f>
        <v>0</v>
      </c>
      <c r="BQ91" s="191" t="n">
        <f aca="false" t="array" ref="BQ91:BQ91">IF(BQ$4&lt;$D91,0,IF(BQ$4&gt;$F$21,0,IF(BQ$4=$F$21,$F91-SUM($Z91:BP91),MIN($F91*INDEX($AA$24:$DB$24,BQ$4-$D91+1),$F91-SUM($Z91:BP91)))))</f>
        <v>0</v>
      </c>
      <c r="BR91" s="191" t="n">
        <f aca="false" t="array" ref="BR91:BR91">IF(BR$4&lt;$D91,0,IF(BR$4&gt;$F$21,0,IF(BR$4=$F$21,$F91-SUM($Z91:BQ91),MIN($F91*INDEX($AA$24:$DB$24,BR$4-$D91+1),$F91-SUM($Z91:BQ91)))))</f>
        <v>0</v>
      </c>
      <c r="BS91" s="191" t="n">
        <f aca="false" t="array" ref="BS91:BS91">IF(BS$4&lt;$D91,0,IF(BS$4&gt;$F$21,0,IF(BS$4=$F$21,$F91-SUM($Z91:BR91),MIN($F91*INDEX($AA$24:$DB$24,BS$4-$D91+1),$F91-SUM($Z91:BR91)))))</f>
        <v>0</v>
      </c>
      <c r="BT91" s="191" t="n">
        <f aca="false" t="array" ref="BT91:BT91">IF(BT$4&lt;$D91,0,IF(BT$4&gt;$F$21,0,IF(BT$4=$F$21,$F91-SUM($Z91:BS91),MIN($F91*INDEX($AA$24:$DB$24,BT$4-$D91+1),$F91-SUM($Z91:BS91)))))</f>
        <v>0</v>
      </c>
      <c r="BU91" s="191" t="n">
        <f aca="false" t="array" ref="BU91:BU91">IF(BU$4&lt;$D91,0,IF(BU$4&gt;$F$21,0,IF(BU$4=$F$21,$F91-SUM($Z91:BT91),MIN($F91*INDEX($AA$24:$DB$24,BU$4-$D91+1),$F91-SUM($Z91:BT91)))))</f>
        <v>0</v>
      </c>
      <c r="BV91" s="191" t="n">
        <f aca="false" t="array" ref="BV91:BV91">IF(BV$4&lt;$D91,0,IF(BV$4&gt;$F$21,0,IF(BV$4=$F$21,$F91-SUM($Z91:BU91),MIN($F91*INDEX($AA$24:$DB$24,BV$4-$D91+1),$F91-SUM($Z91:BU91)))))</f>
        <v>0</v>
      </c>
      <c r="BW91" s="191" t="n">
        <f aca="false" t="array" ref="BW91:BW91">IF(BW$4&lt;$D91,0,IF(BW$4&gt;$F$21,0,IF(BW$4=$F$21,$F91-SUM($Z91:BV91),MIN($F91*INDEX($AA$24:$DB$24,BW$4-$D91+1),$F91-SUM($Z91:BV91)))))</f>
        <v>0</v>
      </c>
      <c r="BX91" s="191" t="n">
        <f aca="false" t="array" ref="BX91:BX91">IF(BX$4&lt;$D91,0,IF(BX$4&gt;$F$21,0,IF(BX$4=$F$21,$F91-SUM($Z91:BW91),MIN($F91*INDEX($AA$24:$DB$24,BX$4-$D91+1),$F91-SUM($Z91:BW91)))))</f>
        <v>0</v>
      </c>
      <c r="BY91" s="191" t="n">
        <f aca="false" t="array" ref="BY91:BY91">IF(BY$4&lt;$D91,0,IF(BY$4&gt;$F$21,0,IF(BY$4=$F$21,$F91-SUM($Z91:BX91),MIN($F91*INDEX($AA$24:$DB$24,BY$4-$D91+1),$F91-SUM($Z91:BX91)))))</f>
        <v>0</v>
      </c>
      <c r="BZ91" s="191" t="n">
        <f aca="false" t="array" ref="BZ91:BZ91">IF(BZ$4&lt;$D91,0,IF(BZ$4&gt;$F$21,0,IF(BZ$4=$F$21,$F91-SUM($Z91:BY91),MIN($F91*INDEX($AA$24:$DB$24,BZ$4-$D91+1),$F91-SUM($Z91:BY91)))))</f>
        <v>0</v>
      </c>
      <c r="CA91" s="191" t="n">
        <f aca="false" t="array" ref="CA91:CA91">IF(CA$4&lt;$D91,0,IF(CA$4&gt;$F$21,0,IF(CA$4=$F$21,$F91-SUM($Z91:BZ91),MIN($F91*INDEX($AA$24:$DB$24,CA$4-$D91+1),$F91-SUM($Z91:BZ91)))))</f>
        <v>0</v>
      </c>
      <c r="CB91" s="191" t="n">
        <f aca="false" t="array" ref="CB91:CB91">IF(CB$4&lt;$D91,0,IF(CB$4&gt;$F$21,0,IF(CB$4=$F$21,$F91-SUM($Z91:CA91),MIN($F91*INDEX($AA$24:$DB$24,CB$4-$D91+1),$F91-SUM($Z91:CA91)))))</f>
        <v>0</v>
      </c>
      <c r="CC91" s="191" t="n">
        <f aca="false" t="array" ref="CC91:CC91">IF(CC$4&lt;$D91,0,IF(CC$4&gt;$F$21,0,IF(CC$4=$F$21,$F91-SUM($Z91:CB91),MIN($F91*INDEX($AA$24:$DB$24,CC$4-$D91+1),$F91-SUM($Z91:CB91)))))</f>
        <v>0</v>
      </c>
      <c r="CD91" s="191" t="n">
        <f aca="false" t="array" ref="CD91:CD91">IF(CD$4&lt;$D91,0,IF(CD$4&gt;$F$21,0,IF(CD$4=$F$21,$F91-SUM($Z91:CC91),MIN($F91*INDEX($AA$24:$DB$24,CD$4-$D91+1),$F91-SUM($Z91:CC91)))))</f>
        <v>0</v>
      </c>
      <c r="CE91" s="191" t="n">
        <f aca="false" t="array" ref="CE91:CE91">IF(CE$4&lt;$D91,0,IF(CE$4&gt;$F$21,0,IF(CE$4=$F$21,$F91-SUM($Z91:CD91),MIN($F91*INDEX($AA$24:$DB$24,CE$4-$D91+1),$F91-SUM($Z91:CD91)))))</f>
        <v>0</v>
      </c>
      <c r="CF91" s="191" t="n">
        <f aca="false" t="array" ref="CF91:CF91">IF(CF$4&lt;$D91,0,IF(CF$4&gt;$F$21,0,IF(CF$4=$F$21,$F91-SUM($Z91:CE91),MIN($F91*INDEX($AA$24:$DB$24,CF$4-$D91+1),$F91-SUM($Z91:CE91)))))</f>
        <v>0</v>
      </c>
      <c r="CG91" s="191" t="n">
        <f aca="false" t="array" ref="CG91:CG91">IF(CG$4&lt;$D91,0,IF(CG$4&gt;$F$21,0,IF(CG$4=$F$21,$F91-SUM($Z91:CF91),MIN($F91*INDEX($AA$24:$DB$24,CG$4-$D91+1),$F91-SUM($Z91:CF91)))))</f>
        <v>0</v>
      </c>
      <c r="CH91" s="191" t="n">
        <f aca="false" t="array" ref="CH91:CH91">IF(CH$4&lt;$D91,0,IF(CH$4&gt;$F$21,0,IF(CH$4=$F$21,$F91-SUM($Z91:CG91),MIN($F91*INDEX($AA$24:$DB$24,CH$4-$D91+1),$F91-SUM($Z91:CG91)))))</f>
        <v>0</v>
      </c>
      <c r="CI91" s="191" t="n">
        <f aca="false" t="array" ref="CI91:CI91">IF(CI$4&lt;$D91,0,IF(CI$4&gt;$F$21,0,IF(CI$4=$F$21,$F91-SUM($Z91:CH91),MIN($F91*INDEX($AA$24:$DB$24,CI$4-$D91+1),$F91-SUM($Z91:CH91)))))</f>
        <v>0</v>
      </c>
      <c r="CJ91" s="191" t="n">
        <f aca="false" t="array" ref="CJ91:CJ91">IF(CJ$4&lt;$D91,0,IF(CJ$4&gt;$F$21,0,IF(CJ$4=$F$21,$F91-SUM($Z91:CI91),MIN($F91*INDEX($AA$24:$DB$24,CJ$4-$D91+1),$F91-SUM($Z91:CI91)))))</f>
        <v>0</v>
      </c>
      <c r="CK91" s="191" t="n">
        <f aca="false" t="array" ref="CK91:CK91">IF(CK$4&lt;$D91,0,IF(CK$4&gt;$F$21,0,IF(CK$4=$F$21,$F91-SUM($Z91:CJ91),MIN($F91*INDEX($AA$24:$DB$24,CK$4-$D91+1),$F91-SUM($Z91:CJ91)))))</f>
        <v>0</v>
      </c>
      <c r="CL91" s="191" t="n">
        <f aca="false" t="array" ref="CL91:CL91">IF(CL$4&lt;$D91,0,IF(CL$4&gt;$F$21,0,IF(CL$4=$F$21,$F91-SUM($Z91:CK91),MIN($F91*INDEX($AA$24:$DB$24,CL$4-$D91+1),$F91-SUM($Z91:CK91)))))</f>
        <v>0</v>
      </c>
      <c r="CM91" s="191" t="n">
        <f aca="false" t="array" ref="CM91:CM91">IF(CM$4&lt;$D91,0,IF(CM$4&gt;$F$21,0,IF(CM$4=$F$21,$F91-SUM($Z91:CL91),MIN($F91*INDEX($AA$24:$DB$24,CM$4-$D91+1),$F91-SUM($Z91:CL91)))))</f>
        <v>0</v>
      </c>
      <c r="CN91" s="191" t="n">
        <f aca="false" t="array" ref="CN91:CN91">IF(CN$4&lt;$D91,0,IF(CN$4&gt;$F$21,0,IF(CN$4=$F$21,$F91-SUM($Z91:CM91),MIN($F91*INDEX($AA$24:$DB$24,CN$4-$D91+1),$F91-SUM($Z91:CM91)))))</f>
        <v>0</v>
      </c>
      <c r="CO91" s="191" t="n">
        <f aca="false" t="array" ref="CO91:CO91">IF(CO$4&lt;$D91,0,IF(CO$4&gt;$F$21,0,IF(CO$4=$F$21,$F91-SUM($Z91:CN91),MIN($F91*INDEX($AA$24:$DB$24,CO$4-$D91+1),$F91-SUM($Z91:CN91)))))</f>
        <v>0</v>
      </c>
      <c r="CP91" s="191" t="n">
        <f aca="false" t="array" ref="CP91:CP91">IF(CP$4&lt;$D91,0,IF(CP$4&gt;$F$21,0,IF(CP$4=$F$21,$F91-SUM($Z91:CO91),MIN($F91*INDEX($AA$24:$DB$24,CP$4-$D91+1),$F91-SUM($Z91:CO91)))))</f>
        <v>0</v>
      </c>
      <c r="CQ91" s="191" t="n">
        <f aca="false" t="array" ref="CQ91:CQ91">IF(CQ$4&lt;$D91,0,IF(CQ$4&gt;$F$21,0,IF(CQ$4=$F$21,$F91-SUM($Z91:CP91),MIN($F91*INDEX($AA$24:$DB$24,CQ$4-$D91+1),$F91-SUM($Z91:CP91)))))</f>
        <v>0</v>
      </c>
      <c r="CR91" s="191" t="n">
        <f aca="false" t="array" ref="CR91:CR91">IF(CR$4&lt;$D91,0,IF(CR$4&gt;$F$21,0,IF(CR$4=$F$21,$F91-SUM($Z91:CQ91),MIN($F91*INDEX($AA$24:$DB$24,CR$4-$D91+1),$F91-SUM($Z91:CQ91)))))</f>
        <v>0</v>
      </c>
      <c r="CS91" s="191" t="n">
        <f aca="false" t="array" ref="CS91:CS91">IF(CS$4&lt;$D91,0,IF(CS$4&gt;$F$21,0,IF(CS$4=$F$21,$F91-SUM($Z91:CR91),MIN($F91*INDEX($AA$24:$DB$24,CS$4-$D91+1),$F91-SUM($Z91:CR91)))))</f>
        <v>0</v>
      </c>
      <c r="CT91" s="191" t="n">
        <f aca="false" t="array" ref="CT91:CT91">IF(CT$4&lt;$D91,0,IF(CT$4&gt;$F$21,0,IF(CT$4=$F$21,$F91-SUM($Z91:CS91),MIN($F91*INDEX($AA$24:$DB$24,CT$4-$D91+1),$F91-SUM($Z91:CS91)))))</f>
        <v>0</v>
      </c>
      <c r="CU91" s="191" t="n">
        <f aca="false" t="array" ref="CU91:CU91">IF(CU$4&lt;$D91,0,IF(CU$4&gt;$F$21,0,IF(CU$4=$F$21,$F91-SUM($Z91:CT91),MIN($F91*INDEX($AA$24:$DB$24,CU$4-$D91+1),$F91-SUM($Z91:CT91)))))</f>
        <v>0</v>
      </c>
      <c r="CV91" s="191" t="n">
        <f aca="false" t="array" ref="CV91:CV91">IF(CV$4&lt;$D91,0,IF(CV$4&gt;$F$21,0,IF(CV$4=$F$21,$F91-SUM($Z91:CU91),MIN($F91*INDEX($AA$24:$DB$24,CV$4-$D91+1),$F91-SUM($Z91:CU91)))))</f>
        <v>0</v>
      </c>
      <c r="CW91" s="191" t="n">
        <f aca="false" t="array" ref="CW91:CW91">IF(CW$4&lt;$D91,0,IF(CW$4&gt;$F$21,0,IF(CW$4=$F$21,$F91-SUM($Z91:CV91),MIN($F91*INDEX($AA$24:$DB$24,CW$4-$D91+1),$F91-SUM($Z91:CV91)))))</f>
        <v>0</v>
      </c>
      <c r="CX91" s="191" t="n">
        <f aca="false" t="array" ref="CX91:CX91">IF(CX$4&lt;$D91,0,IF(CX$4&gt;$F$21,0,IF(CX$4=$F$21,$F91-SUM($Z91:CW91),MIN($F91*INDEX($AA$24:$DB$24,CX$4-$D91+1),$F91-SUM($Z91:CW91)))))</f>
        <v>0</v>
      </c>
      <c r="CY91" s="191" t="n">
        <f aca="false" t="array" ref="CY91:CY91">IF(CY$4&lt;$D91,0,IF(CY$4&gt;$F$21,0,IF(CY$4=$F$21,$F91-SUM($Z91:CX91),MIN($F91*INDEX($AA$24:$DB$24,CY$4-$D91+1),$F91-SUM($Z91:CX91)))))</f>
        <v>0</v>
      </c>
      <c r="CZ91" s="191" t="n">
        <f aca="false" t="array" ref="CZ91:CZ91">IF(CZ$4&lt;$D91,0,IF(CZ$4&gt;$F$21,0,IF(CZ$4=$F$21,$F91-SUM($Z91:CY91),MIN($F91*INDEX($AA$24:$DB$24,CZ$4-$D91+1),$F91-SUM($Z91:CY91)))))</f>
        <v>0</v>
      </c>
      <c r="DA91" s="191" t="n">
        <f aca="false" t="array" ref="DA91:DA91">IF(DA$4&lt;$D91,0,IF(DA$4&gt;$F$21,0,IF(DA$4=$F$21,$F91-SUM($Z91:CZ91),MIN($F91*INDEX($AA$24:$DB$24,DA$4-$D91+1),$F91-SUM($Z91:CZ91)))))</f>
        <v>0</v>
      </c>
      <c r="DB91" s="191" t="n">
        <f aca="false" t="array" ref="DB91:DB91">IF(DB$4&lt;$D91,0,IF(DB$4&gt;$F$21,0,IF(DB$4=$F$21,$F91-SUM($Z91:DA91),MIN($F91*INDEX($AA$24:$DB$24,DB$4-$D91+1),$F91-SUM($Z91:DA91)))))</f>
        <v>0</v>
      </c>
    </row>
    <row r="92" customFormat="false" ht="14.25" hidden="false" customHeight="false" outlineLevel="3" collapsed="false">
      <c r="D92" s="3" t="n">
        <v>67</v>
      </c>
      <c r="E92" s="3" t="str">
        <v>Total Capex Year 67</v>
      </c>
      <c r="F92" s="187" t="n">
        <v>0</v>
      </c>
      <c r="G92" s="187" t="n">
        <f aca="false">SUM(AA92:DB92)-F92</f>
        <v>0</v>
      </c>
      <c r="AA92" s="191" t="n">
        <f aca="false" t="array" ref="AA92:AA92">IF(AA$4&lt;$D92,0,IF(AA$4&gt;$F$21,0,IF(AA$4=$F$21,$F92-SUM($Z92:Z92),MIN($F92*INDEX($AA$24:$DB$24,AA$4-$D92+1),$F92-SUM($Z92:Z92)))))</f>
        <v>0</v>
      </c>
      <c r="AB92" s="191" t="n">
        <f aca="false" t="array" ref="AB92:AB92">IF(AB$4&lt;$D92,0,IF(AB$4&gt;$F$21,0,IF(AB$4=$F$21,$F92-SUM($Z92:AA92),MIN($F92*INDEX($AA$24:$DB$24,AB$4-$D92+1),$F92-SUM($Z92:AA92)))))</f>
        <v>0</v>
      </c>
      <c r="AC92" s="191" t="n">
        <f aca="false" t="array" ref="AC92:AC92">IF(AC$4&lt;$D92,0,IF(AC$4&gt;$F$21,0,IF(AC$4=$F$21,$F92-SUM($Z92:AB92),MIN($F92*INDEX($AA$24:$DB$24,AC$4-$D92+1),$F92-SUM($Z92:AB92)))))</f>
        <v>0</v>
      </c>
      <c r="AD92" s="191" t="n">
        <f aca="false" t="array" ref="AD92:AD92">IF(AD$4&lt;$D92,0,IF(AD$4&gt;$F$21,0,IF(AD$4=$F$21,$F92-SUM($Z92:AC92),MIN($F92*INDEX($AA$24:$DB$24,AD$4-$D92+1),$F92-SUM($Z92:AC92)))))</f>
        <v>0</v>
      </c>
      <c r="AE92" s="191" t="n">
        <f aca="false" t="array" ref="AE92:AE92">IF(AE$4&lt;$D92,0,IF(AE$4&gt;$F$21,0,IF(AE$4=$F$21,$F92-SUM($Z92:AD92),MIN($F92*INDEX($AA$24:$DB$24,AE$4-$D92+1),$F92-SUM($Z92:AD92)))))</f>
        <v>0</v>
      </c>
      <c r="AF92" s="191" t="n">
        <f aca="false" t="array" ref="AF92:AF92">IF(AF$4&lt;$D92,0,IF(AF$4&gt;$F$21,0,IF(AF$4=$F$21,$F92-SUM($Z92:AE92),MIN($F92*INDEX($AA$24:$DB$24,AF$4-$D92+1),$F92-SUM($Z92:AE92)))))</f>
        <v>0</v>
      </c>
      <c r="AG92" s="191" t="n">
        <f aca="false" t="array" ref="AG92:AG92">IF(AG$4&lt;$D92,0,IF(AG$4&gt;$F$21,0,IF(AG$4=$F$21,$F92-SUM($Z92:AF92),MIN($F92*INDEX($AA$24:$DB$24,AG$4-$D92+1),$F92-SUM($Z92:AF92)))))</f>
        <v>0</v>
      </c>
      <c r="AH92" s="191" t="n">
        <f aca="false" t="array" ref="AH92:AH92">IF(AH$4&lt;$D92,0,IF(AH$4&gt;$F$21,0,IF(AH$4=$F$21,$F92-SUM($Z92:AG92),MIN($F92*INDEX($AA$24:$DB$24,AH$4-$D92+1),$F92-SUM($Z92:AG92)))))</f>
        <v>0</v>
      </c>
      <c r="AI92" s="191" t="n">
        <f aca="false" t="array" ref="AI92:AI92">IF(AI$4&lt;$D92,0,IF(AI$4&gt;$F$21,0,IF(AI$4=$F$21,$F92-SUM($Z92:AH92),MIN($F92*INDEX($AA$24:$DB$24,AI$4-$D92+1),$F92-SUM($Z92:AH92)))))</f>
        <v>0</v>
      </c>
      <c r="AJ92" s="191" t="n">
        <f aca="false" t="array" ref="AJ92:AJ92">IF(AJ$4&lt;$D92,0,IF(AJ$4&gt;$F$21,0,IF(AJ$4=$F$21,$F92-SUM($Z92:AI92),MIN($F92*INDEX($AA$24:$DB$24,AJ$4-$D92+1),$F92-SUM($Z92:AI92)))))</f>
        <v>0</v>
      </c>
      <c r="AK92" s="191" t="n">
        <f aca="false" t="array" ref="AK92:AK92">IF(AK$4&lt;$D92,0,IF(AK$4&gt;$F$21,0,IF(AK$4=$F$21,$F92-SUM($Z92:AJ92),MIN($F92*INDEX($AA$24:$DB$24,AK$4-$D92+1),$F92-SUM($Z92:AJ92)))))</f>
        <v>0</v>
      </c>
      <c r="AL92" s="191" t="n">
        <f aca="false" t="array" ref="AL92:AL92">IF(AL$4&lt;$D92,0,IF(AL$4&gt;$F$21,0,IF(AL$4=$F$21,$F92-SUM($Z92:AK92),MIN($F92*INDEX($AA$24:$DB$24,AL$4-$D92+1),$F92-SUM($Z92:AK92)))))</f>
        <v>0</v>
      </c>
      <c r="AM92" s="191" t="n">
        <f aca="false" t="array" ref="AM92:AM92">IF(AM$4&lt;$D92,0,IF(AM$4&gt;$F$21,0,IF(AM$4=$F$21,$F92-SUM($Z92:AL92),MIN($F92*INDEX($AA$24:$DB$24,AM$4-$D92+1),$F92-SUM($Z92:AL92)))))</f>
        <v>0</v>
      </c>
      <c r="AN92" s="191" t="n">
        <f aca="false" t="array" ref="AN92:AN92">IF(AN$4&lt;$D92,0,IF(AN$4&gt;$F$21,0,IF(AN$4=$F$21,$F92-SUM($Z92:AM92),MIN($F92*INDEX($AA$24:$DB$24,AN$4-$D92+1),$F92-SUM($Z92:AM92)))))</f>
        <v>0</v>
      </c>
      <c r="AO92" s="191" t="n">
        <f aca="false" t="array" ref="AO92:AO92">IF(AO$4&lt;$D92,0,IF(AO$4&gt;$F$21,0,IF(AO$4=$F$21,$F92-SUM($Z92:AN92),MIN($F92*INDEX($AA$24:$DB$24,AO$4-$D92+1),$F92-SUM($Z92:AN92)))))</f>
        <v>0</v>
      </c>
      <c r="AP92" s="191" t="n">
        <f aca="false" t="array" ref="AP92:AP92">IF(AP$4&lt;$D92,0,IF(AP$4&gt;$F$21,0,IF(AP$4=$F$21,$F92-SUM($Z92:AO92),MIN($F92*INDEX($AA$24:$DB$24,AP$4-$D92+1),$F92-SUM($Z92:AO92)))))</f>
        <v>0</v>
      </c>
      <c r="AQ92" s="191" t="n">
        <f aca="false" t="array" ref="AQ92:AQ92">IF(AQ$4&lt;$D92,0,IF(AQ$4&gt;$F$21,0,IF(AQ$4=$F$21,$F92-SUM($Z92:AP92),MIN($F92*INDEX($AA$24:$DB$24,AQ$4-$D92+1),$F92-SUM($Z92:AP92)))))</f>
        <v>0</v>
      </c>
      <c r="AR92" s="191" t="n">
        <f aca="false" t="array" ref="AR92:AR92">IF(AR$4&lt;$D92,0,IF(AR$4&gt;$F$21,0,IF(AR$4=$F$21,$F92-SUM($Z92:AQ92),MIN($F92*INDEX($AA$24:$DB$24,AR$4-$D92+1),$F92-SUM($Z92:AQ92)))))</f>
        <v>0</v>
      </c>
      <c r="AS92" s="191" t="n">
        <f aca="false" t="array" ref="AS92:AS92">IF(AS$4&lt;$D92,0,IF(AS$4&gt;$F$21,0,IF(AS$4=$F$21,$F92-SUM($Z92:AR92),MIN($F92*INDEX($AA$24:$DB$24,AS$4-$D92+1),$F92-SUM($Z92:AR92)))))</f>
        <v>0</v>
      </c>
      <c r="AT92" s="191" t="n">
        <f aca="false" t="array" ref="AT92:AT92">IF(AT$4&lt;$D92,0,IF(AT$4&gt;$F$21,0,IF(AT$4=$F$21,$F92-SUM($Z92:AS92),MIN($F92*INDEX($AA$24:$DB$24,AT$4-$D92+1),$F92-SUM($Z92:AS92)))))</f>
        <v>0</v>
      </c>
      <c r="AU92" s="191" t="n">
        <f aca="false" t="array" ref="AU92:AU92">IF(AU$4&lt;$D92,0,IF(AU$4&gt;$F$21,0,IF(AU$4=$F$21,$F92-SUM($Z92:AT92),MIN($F92*INDEX($AA$24:$DB$24,AU$4-$D92+1),$F92-SUM($Z92:AT92)))))</f>
        <v>0</v>
      </c>
      <c r="AV92" s="191" t="n">
        <f aca="false" t="array" ref="AV92:AV92">IF(AV$4&lt;$D92,0,IF(AV$4&gt;$F$21,0,IF(AV$4=$F$21,$F92-SUM($Z92:AU92),MIN($F92*INDEX($AA$24:$DB$24,AV$4-$D92+1),$F92-SUM($Z92:AU92)))))</f>
        <v>0</v>
      </c>
      <c r="AW92" s="191" t="n">
        <f aca="false" t="array" ref="AW92:AW92">IF(AW$4&lt;$D92,0,IF(AW$4&gt;$F$21,0,IF(AW$4=$F$21,$F92-SUM($Z92:AV92),MIN($F92*INDEX($AA$24:$DB$24,AW$4-$D92+1),$F92-SUM($Z92:AV92)))))</f>
        <v>0</v>
      </c>
      <c r="AX92" s="191" t="n">
        <f aca="false" t="array" ref="AX92:AX92">IF(AX$4&lt;$D92,0,IF(AX$4&gt;$F$21,0,IF(AX$4=$F$21,$F92-SUM($Z92:AW92),MIN($F92*INDEX($AA$24:$DB$24,AX$4-$D92+1),$F92-SUM($Z92:AW92)))))</f>
        <v>0</v>
      </c>
      <c r="AY92" s="191" t="n">
        <f aca="false" t="array" ref="AY92:AY92">IF(AY$4&lt;$D92,0,IF(AY$4&gt;$F$21,0,IF(AY$4=$F$21,$F92-SUM($Z92:AX92),MIN($F92*INDEX($AA$24:$DB$24,AY$4-$D92+1),$F92-SUM($Z92:AX92)))))</f>
        <v>0</v>
      </c>
      <c r="AZ92" s="191" t="n">
        <f aca="false" t="array" ref="AZ92:AZ92">IF(AZ$4&lt;$D92,0,IF(AZ$4&gt;$F$21,0,IF(AZ$4=$F$21,$F92-SUM($Z92:AY92),MIN($F92*INDEX($AA$24:$DB$24,AZ$4-$D92+1),$F92-SUM($Z92:AY92)))))</f>
        <v>0</v>
      </c>
      <c r="BA92" s="191" t="n">
        <f aca="false" t="array" ref="BA92:BA92">IF(BA$4&lt;$D92,0,IF(BA$4&gt;$F$21,0,IF(BA$4=$F$21,$F92-SUM($Z92:AZ92),MIN($F92*INDEX($AA$24:$DB$24,BA$4-$D92+1),$F92-SUM($Z92:AZ92)))))</f>
        <v>0</v>
      </c>
      <c r="BB92" s="191" t="n">
        <f aca="false" t="array" ref="BB92:BB92">IF(BB$4&lt;$D92,0,IF(BB$4&gt;$F$21,0,IF(BB$4=$F$21,$F92-SUM($Z92:BA92),MIN($F92*INDEX($AA$24:$DB$24,BB$4-$D92+1),$F92-SUM($Z92:BA92)))))</f>
        <v>0</v>
      </c>
      <c r="BC92" s="191" t="n">
        <f aca="false" t="array" ref="BC92:BC92">IF(BC$4&lt;$D92,0,IF(BC$4&gt;$F$21,0,IF(BC$4=$F$21,$F92-SUM($Z92:BB92),MIN($F92*INDEX($AA$24:$DB$24,BC$4-$D92+1),$F92-SUM($Z92:BB92)))))</f>
        <v>0</v>
      </c>
      <c r="BD92" s="191" t="n">
        <f aca="false" t="array" ref="BD92:BD92">IF(BD$4&lt;$D92,0,IF(BD$4&gt;$F$21,0,IF(BD$4=$F$21,$F92-SUM($Z92:BC92),MIN($F92*INDEX($AA$24:$DB$24,BD$4-$D92+1),$F92-SUM($Z92:BC92)))))</f>
        <v>0</v>
      </c>
      <c r="BE92" s="191" t="n">
        <f aca="false" t="array" ref="BE92:BE92">IF(BE$4&lt;$D92,0,IF(BE$4&gt;$F$21,0,IF(BE$4=$F$21,$F92-SUM($Z92:BD92),MIN($F92*INDEX($AA$24:$DB$24,BE$4-$D92+1),$F92-SUM($Z92:BD92)))))</f>
        <v>0</v>
      </c>
      <c r="BF92" s="191" t="n">
        <f aca="false" t="array" ref="BF92:BF92">IF(BF$4&lt;$D92,0,IF(BF$4&gt;$F$21,0,IF(BF$4=$F$21,$F92-SUM($Z92:BE92),MIN($F92*INDEX($AA$24:$DB$24,BF$4-$D92+1),$F92-SUM($Z92:BE92)))))</f>
        <v>0</v>
      </c>
      <c r="BG92" s="191" t="n">
        <f aca="false" t="array" ref="BG92:BG92">IF(BG$4&lt;$D92,0,IF(BG$4&gt;$F$21,0,IF(BG$4=$F$21,$F92-SUM($Z92:BF92),MIN($F92*INDEX($AA$24:$DB$24,BG$4-$D92+1),$F92-SUM($Z92:BF92)))))</f>
        <v>0</v>
      </c>
      <c r="BH92" s="191" t="n">
        <f aca="false" t="array" ref="BH92:BH92">IF(BH$4&lt;$D92,0,IF(BH$4&gt;$F$21,0,IF(BH$4=$F$21,$F92-SUM($Z92:BG92),MIN($F92*INDEX($AA$24:$DB$24,BH$4-$D92+1),$F92-SUM($Z92:BG92)))))</f>
        <v>0</v>
      </c>
      <c r="BI92" s="191" t="n">
        <f aca="false" t="array" ref="BI92:BI92">IF(BI$4&lt;$D92,0,IF(BI$4&gt;$F$21,0,IF(BI$4=$F$21,$F92-SUM($Z92:BH92),MIN($F92*INDEX($AA$24:$DB$24,BI$4-$D92+1),$F92-SUM($Z92:BH92)))))</f>
        <v>0</v>
      </c>
      <c r="BJ92" s="191" t="n">
        <f aca="false" t="array" ref="BJ92:BJ92">IF(BJ$4&lt;$D92,0,IF(BJ$4&gt;$F$21,0,IF(BJ$4=$F$21,$F92-SUM($Z92:BI92),MIN($F92*INDEX($AA$24:$DB$24,BJ$4-$D92+1),$F92-SUM($Z92:BI92)))))</f>
        <v>0</v>
      </c>
      <c r="BK92" s="191" t="n">
        <f aca="false" t="array" ref="BK92:BK92">IF(BK$4&lt;$D92,0,IF(BK$4&gt;$F$21,0,IF(BK$4=$F$21,$F92-SUM($Z92:BJ92),MIN($F92*INDEX($AA$24:$DB$24,BK$4-$D92+1),$F92-SUM($Z92:BJ92)))))</f>
        <v>0</v>
      </c>
      <c r="BL92" s="191" t="n">
        <f aca="false" t="array" ref="BL92:BL92">IF(BL$4&lt;$D92,0,IF(BL$4&gt;$F$21,0,IF(BL$4=$F$21,$F92-SUM($Z92:BK92),MIN($F92*INDEX($AA$24:$DB$24,BL$4-$D92+1),$F92-SUM($Z92:BK92)))))</f>
        <v>0</v>
      </c>
      <c r="BM92" s="191" t="n">
        <f aca="false" t="array" ref="BM92:BM92">IF(BM$4&lt;$D92,0,IF(BM$4&gt;$F$21,0,IF(BM$4=$F$21,$F92-SUM($Z92:BL92),MIN($F92*INDEX($AA$24:$DB$24,BM$4-$D92+1),$F92-SUM($Z92:BL92)))))</f>
        <v>0</v>
      </c>
      <c r="BN92" s="191" t="n">
        <f aca="false" t="array" ref="BN92:BN92">IF(BN$4&lt;$D92,0,IF(BN$4&gt;$F$21,0,IF(BN$4=$F$21,$F92-SUM($Z92:BM92),MIN($F92*INDEX($AA$24:$DB$24,BN$4-$D92+1),$F92-SUM($Z92:BM92)))))</f>
        <v>0</v>
      </c>
      <c r="BO92" s="191" t="n">
        <f aca="false" t="array" ref="BO92:BO92">IF(BO$4&lt;$D92,0,IF(BO$4&gt;$F$21,0,IF(BO$4=$F$21,$F92-SUM($Z92:BN92),MIN($F92*INDEX($AA$24:$DB$24,BO$4-$D92+1),$F92-SUM($Z92:BN92)))))</f>
        <v>0</v>
      </c>
      <c r="BP92" s="191" t="n">
        <f aca="false" t="array" ref="BP92:BP92">IF(BP$4&lt;$D92,0,IF(BP$4&gt;$F$21,0,IF(BP$4=$F$21,$F92-SUM($Z92:BO92),MIN($F92*INDEX($AA$24:$DB$24,BP$4-$D92+1),$F92-SUM($Z92:BO92)))))</f>
        <v>0</v>
      </c>
      <c r="BQ92" s="191" t="n">
        <f aca="false" t="array" ref="BQ92:BQ92">IF(BQ$4&lt;$D92,0,IF(BQ$4&gt;$F$21,0,IF(BQ$4=$F$21,$F92-SUM($Z92:BP92),MIN($F92*INDEX($AA$24:$DB$24,BQ$4-$D92+1),$F92-SUM($Z92:BP92)))))</f>
        <v>0</v>
      </c>
      <c r="BR92" s="191" t="n">
        <f aca="false" t="array" ref="BR92:BR92">IF(BR$4&lt;$D92,0,IF(BR$4&gt;$F$21,0,IF(BR$4=$F$21,$F92-SUM($Z92:BQ92),MIN($F92*INDEX($AA$24:$DB$24,BR$4-$D92+1),$F92-SUM($Z92:BQ92)))))</f>
        <v>0</v>
      </c>
      <c r="BS92" s="191" t="n">
        <f aca="false" t="array" ref="BS92:BS92">IF(BS$4&lt;$D92,0,IF(BS$4&gt;$F$21,0,IF(BS$4=$F$21,$F92-SUM($Z92:BR92),MIN($F92*INDEX($AA$24:$DB$24,BS$4-$D92+1),$F92-SUM($Z92:BR92)))))</f>
        <v>0</v>
      </c>
      <c r="BT92" s="191" t="n">
        <f aca="false" t="array" ref="BT92:BT92">IF(BT$4&lt;$D92,0,IF(BT$4&gt;$F$21,0,IF(BT$4=$F$21,$F92-SUM($Z92:BS92),MIN($F92*INDEX($AA$24:$DB$24,BT$4-$D92+1),$F92-SUM($Z92:BS92)))))</f>
        <v>0</v>
      </c>
      <c r="BU92" s="191" t="n">
        <f aca="false" t="array" ref="BU92:BU92">IF(BU$4&lt;$D92,0,IF(BU$4&gt;$F$21,0,IF(BU$4=$F$21,$F92-SUM($Z92:BT92),MIN($F92*INDEX($AA$24:$DB$24,BU$4-$D92+1),$F92-SUM($Z92:BT92)))))</f>
        <v>0</v>
      </c>
      <c r="BV92" s="191" t="n">
        <f aca="false" t="array" ref="BV92:BV92">IF(BV$4&lt;$D92,0,IF(BV$4&gt;$F$21,0,IF(BV$4=$F$21,$F92-SUM($Z92:BU92),MIN($F92*INDEX($AA$24:$DB$24,BV$4-$D92+1),$F92-SUM($Z92:BU92)))))</f>
        <v>0</v>
      </c>
      <c r="BW92" s="191" t="n">
        <f aca="false" t="array" ref="BW92:BW92">IF(BW$4&lt;$D92,0,IF(BW$4&gt;$F$21,0,IF(BW$4=$F$21,$F92-SUM($Z92:BV92),MIN($F92*INDEX($AA$24:$DB$24,BW$4-$D92+1),$F92-SUM($Z92:BV92)))))</f>
        <v>0</v>
      </c>
      <c r="BX92" s="191" t="n">
        <f aca="false" t="array" ref="BX92:BX92">IF(BX$4&lt;$D92,0,IF(BX$4&gt;$F$21,0,IF(BX$4=$F$21,$F92-SUM($Z92:BW92),MIN($F92*INDEX($AA$24:$DB$24,BX$4-$D92+1),$F92-SUM($Z92:BW92)))))</f>
        <v>0</v>
      </c>
      <c r="BY92" s="191" t="n">
        <f aca="false" t="array" ref="BY92:BY92">IF(BY$4&lt;$D92,0,IF(BY$4&gt;$F$21,0,IF(BY$4=$F$21,$F92-SUM($Z92:BX92),MIN($F92*INDEX($AA$24:$DB$24,BY$4-$D92+1),$F92-SUM($Z92:BX92)))))</f>
        <v>0</v>
      </c>
      <c r="BZ92" s="191" t="n">
        <f aca="false" t="array" ref="BZ92:BZ92">IF(BZ$4&lt;$D92,0,IF(BZ$4&gt;$F$21,0,IF(BZ$4=$F$21,$F92-SUM($Z92:BY92),MIN($F92*INDEX($AA$24:$DB$24,BZ$4-$D92+1),$F92-SUM($Z92:BY92)))))</f>
        <v>0</v>
      </c>
      <c r="CA92" s="191" t="n">
        <f aca="false" t="array" ref="CA92:CA92">IF(CA$4&lt;$D92,0,IF(CA$4&gt;$F$21,0,IF(CA$4=$F$21,$F92-SUM($Z92:BZ92),MIN($F92*INDEX($AA$24:$DB$24,CA$4-$D92+1),$F92-SUM($Z92:BZ92)))))</f>
        <v>0</v>
      </c>
      <c r="CB92" s="191" t="n">
        <f aca="false" t="array" ref="CB92:CB92">IF(CB$4&lt;$D92,0,IF(CB$4&gt;$F$21,0,IF(CB$4=$F$21,$F92-SUM($Z92:CA92),MIN($F92*INDEX($AA$24:$DB$24,CB$4-$D92+1),$F92-SUM($Z92:CA92)))))</f>
        <v>0</v>
      </c>
      <c r="CC92" s="191" t="n">
        <f aca="false" t="array" ref="CC92:CC92">IF(CC$4&lt;$D92,0,IF(CC$4&gt;$F$21,0,IF(CC$4=$F$21,$F92-SUM($Z92:CB92),MIN($F92*INDEX($AA$24:$DB$24,CC$4-$D92+1),$F92-SUM($Z92:CB92)))))</f>
        <v>0</v>
      </c>
      <c r="CD92" s="191" t="n">
        <f aca="false" t="array" ref="CD92:CD92">IF(CD$4&lt;$D92,0,IF(CD$4&gt;$F$21,0,IF(CD$4=$F$21,$F92-SUM($Z92:CC92),MIN($F92*INDEX($AA$24:$DB$24,CD$4-$D92+1),$F92-SUM($Z92:CC92)))))</f>
        <v>0</v>
      </c>
      <c r="CE92" s="191" t="n">
        <f aca="false" t="array" ref="CE92:CE92">IF(CE$4&lt;$D92,0,IF(CE$4&gt;$F$21,0,IF(CE$4=$F$21,$F92-SUM($Z92:CD92),MIN($F92*INDEX($AA$24:$DB$24,CE$4-$D92+1),$F92-SUM($Z92:CD92)))))</f>
        <v>0</v>
      </c>
      <c r="CF92" s="191" t="n">
        <f aca="false" t="array" ref="CF92:CF92">IF(CF$4&lt;$D92,0,IF(CF$4&gt;$F$21,0,IF(CF$4=$F$21,$F92-SUM($Z92:CE92),MIN($F92*INDEX($AA$24:$DB$24,CF$4-$D92+1),$F92-SUM($Z92:CE92)))))</f>
        <v>0</v>
      </c>
      <c r="CG92" s="191" t="n">
        <f aca="false" t="array" ref="CG92:CG92">IF(CG$4&lt;$D92,0,IF(CG$4&gt;$F$21,0,IF(CG$4=$F$21,$F92-SUM($Z92:CF92),MIN($F92*INDEX($AA$24:$DB$24,CG$4-$D92+1),$F92-SUM($Z92:CF92)))))</f>
        <v>0</v>
      </c>
      <c r="CH92" s="191" t="n">
        <f aca="false" t="array" ref="CH92:CH92">IF(CH$4&lt;$D92,0,IF(CH$4&gt;$F$21,0,IF(CH$4=$F$21,$F92-SUM($Z92:CG92),MIN($F92*INDEX($AA$24:$DB$24,CH$4-$D92+1),$F92-SUM($Z92:CG92)))))</f>
        <v>0</v>
      </c>
      <c r="CI92" s="191" t="n">
        <f aca="false" t="array" ref="CI92:CI92">IF(CI$4&lt;$D92,0,IF(CI$4&gt;$F$21,0,IF(CI$4=$F$21,$F92-SUM($Z92:CH92),MIN($F92*INDEX($AA$24:$DB$24,CI$4-$D92+1),$F92-SUM($Z92:CH92)))))</f>
        <v>0</v>
      </c>
      <c r="CJ92" s="191" t="n">
        <f aca="false" t="array" ref="CJ92:CJ92">IF(CJ$4&lt;$D92,0,IF(CJ$4&gt;$F$21,0,IF(CJ$4=$F$21,$F92-SUM($Z92:CI92),MIN($F92*INDEX($AA$24:$DB$24,CJ$4-$D92+1),$F92-SUM($Z92:CI92)))))</f>
        <v>0</v>
      </c>
      <c r="CK92" s="191" t="n">
        <f aca="false" t="array" ref="CK92:CK92">IF(CK$4&lt;$D92,0,IF(CK$4&gt;$F$21,0,IF(CK$4=$F$21,$F92-SUM($Z92:CJ92),MIN($F92*INDEX($AA$24:$DB$24,CK$4-$D92+1),$F92-SUM($Z92:CJ92)))))</f>
        <v>0</v>
      </c>
      <c r="CL92" s="191" t="n">
        <f aca="false" t="array" ref="CL92:CL92">IF(CL$4&lt;$D92,0,IF(CL$4&gt;$F$21,0,IF(CL$4=$F$21,$F92-SUM($Z92:CK92),MIN($F92*INDEX($AA$24:$DB$24,CL$4-$D92+1),$F92-SUM($Z92:CK92)))))</f>
        <v>0</v>
      </c>
      <c r="CM92" s="191" t="n">
        <f aca="false" t="array" ref="CM92:CM92">IF(CM$4&lt;$D92,0,IF(CM$4&gt;$F$21,0,IF(CM$4=$F$21,$F92-SUM($Z92:CL92),MIN($F92*INDEX($AA$24:$DB$24,CM$4-$D92+1),$F92-SUM($Z92:CL92)))))</f>
        <v>0</v>
      </c>
      <c r="CN92" s="191" t="n">
        <f aca="false" t="array" ref="CN92:CN92">IF(CN$4&lt;$D92,0,IF(CN$4&gt;$F$21,0,IF(CN$4=$F$21,$F92-SUM($Z92:CM92),MIN($F92*INDEX($AA$24:$DB$24,CN$4-$D92+1),$F92-SUM($Z92:CM92)))))</f>
        <v>0</v>
      </c>
      <c r="CO92" s="191" t="n">
        <f aca="false" t="array" ref="CO92:CO92">IF(CO$4&lt;$D92,0,IF(CO$4&gt;$F$21,0,IF(CO$4=$F$21,$F92-SUM($Z92:CN92),MIN($F92*INDEX($AA$24:$DB$24,CO$4-$D92+1),$F92-SUM($Z92:CN92)))))</f>
        <v>0</v>
      </c>
      <c r="CP92" s="191" t="n">
        <f aca="false" t="array" ref="CP92:CP92">IF(CP$4&lt;$D92,0,IF(CP$4&gt;$F$21,0,IF(CP$4=$F$21,$F92-SUM($Z92:CO92),MIN($F92*INDEX($AA$24:$DB$24,CP$4-$D92+1),$F92-SUM($Z92:CO92)))))</f>
        <v>0</v>
      </c>
      <c r="CQ92" s="191" t="n">
        <f aca="false" t="array" ref="CQ92:CQ92">IF(CQ$4&lt;$D92,0,IF(CQ$4&gt;$F$21,0,IF(CQ$4=$F$21,$F92-SUM($Z92:CP92),MIN($F92*INDEX($AA$24:$DB$24,CQ$4-$D92+1),$F92-SUM($Z92:CP92)))))</f>
        <v>0</v>
      </c>
      <c r="CR92" s="191" t="n">
        <f aca="false" t="array" ref="CR92:CR92">IF(CR$4&lt;$D92,0,IF(CR$4&gt;$F$21,0,IF(CR$4=$F$21,$F92-SUM($Z92:CQ92),MIN($F92*INDEX($AA$24:$DB$24,CR$4-$D92+1),$F92-SUM($Z92:CQ92)))))</f>
        <v>0</v>
      </c>
      <c r="CS92" s="191" t="n">
        <f aca="false" t="array" ref="CS92:CS92">IF(CS$4&lt;$D92,0,IF(CS$4&gt;$F$21,0,IF(CS$4=$F$21,$F92-SUM($Z92:CR92),MIN($F92*INDEX($AA$24:$DB$24,CS$4-$D92+1),$F92-SUM($Z92:CR92)))))</f>
        <v>0</v>
      </c>
      <c r="CT92" s="191" t="n">
        <f aca="false" t="array" ref="CT92:CT92">IF(CT$4&lt;$D92,0,IF(CT$4&gt;$F$21,0,IF(CT$4=$F$21,$F92-SUM($Z92:CS92),MIN($F92*INDEX($AA$24:$DB$24,CT$4-$D92+1),$F92-SUM($Z92:CS92)))))</f>
        <v>0</v>
      </c>
      <c r="CU92" s="191" t="n">
        <f aca="false" t="array" ref="CU92:CU92">IF(CU$4&lt;$D92,0,IF(CU$4&gt;$F$21,0,IF(CU$4=$F$21,$F92-SUM($Z92:CT92),MIN($F92*INDEX($AA$24:$DB$24,CU$4-$D92+1),$F92-SUM($Z92:CT92)))))</f>
        <v>0</v>
      </c>
      <c r="CV92" s="191" t="n">
        <f aca="false" t="array" ref="CV92:CV92">IF(CV$4&lt;$D92,0,IF(CV$4&gt;$F$21,0,IF(CV$4=$F$21,$F92-SUM($Z92:CU92),MIN($F92*INDEX($AA$24:$DB$24,CV$4-$D92+1),$F92-SUM($Z92:CU92)))))</f>
        <v>0</v>
      </c>
      <c r="CW92" s="191" t="n">
        <f aca="false" t="array" ref="CW92:CW92">IF(CW$4&lt;$D92,0,IF(CW$4&gt;$F$21,0,IF(CW$4=$F$21,$F92-SUM($Z92:CV92),MIN($F92*INDEX($AA$24:$DB$24,CW$4-$D92+1),$F92-SUM($Z92:CV92)))))</f>
        <v>0</v>
      </c>
      <c r="CX92" s="191" t="n">
        <f aca="false" t="array" ref="CX92:CX92">IF(CX$4&lt;$D92,0,IF(CX$4&gt;$F$21,0,IF(CX$4=$F$21,$F92-SUM($Z92:CW92),MIN($F92*INDEX($AA$24:$DB$24,CX$4-$D92+1),$F92-SUM($Z92:CW92)))))</f>
        <v>0</v>
      </c>
      <c r="CY92" s="191" t="n">
        <f aca="false" t="array" ref="CY92:CY92">IF(CY$4&lt;$D92,0,IF(CY$4&gt;$F$21,0,IF(CY$4=$F$21,$F92-SUM($Z92:CX92),MIN($F92*INDEX($AA$24:$DB$24,CY$4-$D92+1),$F92-SUM($Z92:CX92)))))</f>
        <v>0</v>
      </c>
      <c r="CZ92" s="191" t="n">
        <f aca="false" t="array" ref="CZ92:CZ92">IF(CZ$4&lt;$D92,0,IF(CZ$4&gt;$F$21,0,IF(CZ$4=$F$21,$F92-SUM($Z92:CY92),MIN($F92*INDEX($AA$24:$DB$24,CZ$4-$D92+1),$F92-SUM($Z92:CY92)))))</f>
        <v>0</v>
      </c>
      <c r="DA92" s="191" t="n">
        <f aca="false" t="array" ref="DA92:DA92">IF(DA$4&lt;$D92,0,IF(DA$4&gt;$F$21,0,IF(DA$4=$F$21,$F92-SUM($Z92:CZ92),MIN($F92*INDEX($AA$24:$DB$24,DA$4-$D92+1),$F92-SUM($Z92:CZ92)))))</f>
        <v>0</v>
      </c>
      <c r="DB92" s="191" t="n">
        <f aca="false" t="array" ref="DB92:DB92">IF(DB$4&lt;$D92,0,IF(DB$4&gt;$F$21,0,IF(DB$4=$F$21,$F92-SUM($Z92:DA92),MIN($F92*INDEX($AA$24:$DB$24,DB$4-$D92+1),$F92-SUM($Z92:DA92)))))</f>
        <v>0</v>
      </c>
    </row>
    <row r="93" customFormat="false" ht="14.25" hidden="false" customHeight="false" outlineLevel="3" collapsed="false">
      <c r="D93" s="3" t="n">
        <v>68</v>
      </c>
      <c r="E93" s="3" t="str">
        <v>Total Capex Year 68</v>
      </c>
      <c r="F93" s="187" t="n">
        <v>0</v>
      </c>
      <c r="G93" s="187" t="n">
        <f aca="false">SUM(AA93:DB93)-F93</f>
        <v>0</v>
      </c>
      <c r="AA93" s="191" t="n">
        <f aca="false" t="array" ref="AA93:AA93">IF(AA$4&lt;$D93,0,IF(AA$4&gt;$F$21,0,IF(AA$4=$F$21,$F93-SUM($Z93:Z93),MIN($F93*INDEX($AA$24:$DB$24,AA$4-$D93+1),$F93-SUM($Z93:Z93)))))</f>
        <v>0</v>
      </c>
      <c r="AB93" s="191" t="n">
        <f aca="false" t="array" ref="AB93:AB93">IF(AB$4&lt;$D93,0,IF(AB$4&gt;$F$21,0,IF(AB$4=$F$21,$F93-SUM($Z93:AA93),MIN($F93*INDEX($AA$24:$DB$24,AB$4-$D93+1),$F93-SUM($Z93:AA93)))))</f>
        <v>0</v>
      </c>
      <c r="AC93" s="191" t="n">
        <f aca="false" t="array" ref="AC93:AC93">IF(AC$4&lt;$D93,0,IF(AC$4&gt;$F$21,0,IF(AC$4=$F$21,$F93-SUM($Z93:AB93),MIN($F93*INDEX($AA$24:$DB$24,AC$4-$D93+1),$F93-SUM($Z93:AB93)))))</f>
        <v>0</v>
      </c>
      <c r="AD93" s="191" t="n">
        <f aca="false" t="array" ref="AD93:AD93">IF(AD$4&lt;$D93,0,IF(AD$4&gt;$F$21,0,IF(AD$4=$F$21,$F93-SUM($Z93:AC93),MIN($F93*INDEX($AA$24:$DB$24,AD$4-$D93+1),$F93-SUM($Z93:AC93)))))</f>
        <v>0</v>
      </c>
      <c r="AE93" s="191" t="n">
        <f aca="false" t="array" ref="AE93:AE93">IF(AE$4&lt;$D93,0,IF(AE$4&gt;$F$21,0,IF(AE$4=$F$21,$F93-SUM($Z93:AD93),MIN($F93*INDEX($AA$24:$DB$24,AE$4-$D93+1),$F93-SUM($Z93:AD93)))))</f>
        <v>0</v>
      </c>
      <c r="AF93" s="191" t="n">
        <f aca="false" t="array" ref="AF93:AF93">IF(AF$4&lt;$D93,0,IF(AF$4&gt;$F$21,0,IF(AF$4=$F$21,$F93-SUM($Z93:AE93),MIN($F93*INDEX($AA$24:$DB$24,AF$4-$D93+1),$F93-SUM($Z93:AE93)))))</f>
        <v>0</v>
      </c>
      <c r="AG93" s="191" t="n">
        <f aca="false" t="array" ref="AG93:AG93">IF(AG$4&lt;$D93,0,IF(AG$4&gt;$F$21,0,IF(AG$4=$F$21,$F93-SUM($Z93:AF93),MIN($F93*INDEX($AA$24:$DB$24,AG$4-$D93+1),$F93-SUM($Z93:AF93)))))</f>
        <v>0</v>
      </c>
      <c r="AH93" s="191" t="n">
        <f aca="false" t="array" ref="AH93:AH93">IF(AH$4&lt;$D93,0,IF(AH$4&gt;$F$21,0,IF(AH$4=$F$21,$F93-SUM($Z93:AG93),MIN($F93*INDEX($AA$24:$DB$24,AH$4-$D93+1),$F93-SUM($Z93:AG93)))))</f>
        <v>0</v>
      </c>
      <c r="AI93" s="191" t="n">
        <f aca="false" t="array" ref="AI93:AI93">IF(AI$4&lt;$D93,0,IF(AI$4&gt;$F$21,0,IF(AI$4=$F$21,$F93-SUM($Z93:AH93),MIN($F93*INDEX($AA$24:$DB$24,AI$4-$D93+1),$F93-SUM($Z93:AH93)))))</f>
        <v>0</v>
      </c>
      <c r="AJ93" s="191" t="n">
        <f aca="false" t="array" ref="AJ93:AJ93">IF(AJ$4&lt;$D93,0,IF(AJ$4&gt;$F$21,0,IF(AJ$4=$F$21,$F93-SUM($Z93:AI93),MIN($F93*INDEX($AA$24:$DB$24,AJ$4-$D93+1),$F93-SUM($Z93:AI93)))))</f>
        <v>0</v>
      </c>
      <c r="AK93" s="191" t="n">
        <f aca="false" t="array" ref="AK93:AK93">IF(AK$4&lt;$D93,0,IF(AK$4&gt;$F$21,0,IF(AK$4=$F$21,$F93-SUM($Z93:AJ93),MIN($F93*INDEX($AA$24:$DB$24,AK$4-$D93+1),$F93-SUM($Z93:AJ93)))))</f>
        <v>0</v>
      </c>
      <c r="AL93" s="191" t="n">
        <f aca="false" t="array" ref="AL93:AL93">IF(AL$4&lt;$D93,0,IF(AL$4&gt;$F$21,0,IF(AL$4=$F$21,$F93-SUM($Z93:AK93),MIN($F93*INDEX($AA$24:$DB$24,AL$4-$D93+1),$F93-SUM($Z93:AK93)))))</f>
        <v>0</v>
      </c>
      <c r="AM93" s="191" t="n">
        <f aca="false" t="array" ref="AM93:AM93">IF(AM$4&lt;$D93,0,IF(AM$4&gt;$F$21,0,IF(AM$4=$F$21,$F93-SUM($Z93:AL93),MIN($F93*INDEX($AA$24:$DB$24,AM$4-$D93+1),$F93-SUM($Z93:AL93)))))</f>
        <v>0</v>
      </c>
      <c r="AN93" s="191" t="n">
        <f aca="false" t="array" ref="AN93:AN93">IF(AN$4&lt;$D93,0,IF(AN$4&gt;$F$21,0,IF(AN$4=$F$21,$F93-SUM($Z93:AM93),MIN($F93*INDEX($AA$24:$DB$24,AN$4-$D93+1),$F93-SUM($Z93:AM93)))))</f>
        <v>0</v>
      </c>
      <c r="AO93" s="191" t="n">
        <f aca="false" t="array" ref="AO93:AO93">IF(AO$4&lt;$D93,0,IF(AO$4&gt;$F$21,0,IF(AO$4=$F$21,$F93-SUM($Z93:AN93),MIN($F93*INDEX($AA$24:$DB$24,AO$4-$D93+1),$F93-SUM($Z93:AN93)))))</f>
        <v>0</v>
      </c>
      <c r="AP93" s="191" t="n">
        <f aca="false" t="array" ref="AP93:AP93">IF(AP$4&lt;$D93,0,IF(AP$4&gt;$F$21,0,IF(AP$4=$F$21,$F93-SUM($Z93:AO93),MIN($F93*INDEX($AA$24:$DB$24,AP$4-$D93+1),$F93-SUM($Z93:AO93)))))</f>
        <v>0</v>
      </c>
      <c r="AQ93" s="191" t="n">
        <f aca="false" t="array" ref="AQ93:AQ93">IF(AQ$4&lt;$D93,0,IF(AQ$4&gt;$F$21,0,IF(AQ$4=$F$21,$F93-SUM($Z93:AP93),MIN($F93*INDEX($AA$24:$DB$24,AQ$4-$D93+1),$F93-SUM($Z93:AP93)))))</f>
        <v>0</v>
      </c>
      <c r="AR93" s="191" t="n">
        <f aca="false" t="array" ref="AR93:AR93">IF(AR$4&lt;$D93,0,IF(AR$4&gt;$F$21,0,IF(AR$4=$F$21,$F93-SUM($Z93:AQ93),MIN($F93*INDEX($AA$24:$DB$24,AR$4-$D93+1),$F93-SUM($Z93:AQ93)))))</f>
        <v>0</v>
      </c>
      <c r="AS93" s="191" t="n">
        <f aca="false" t="array" ref="AS93:AS93">IF(AS$4&lt;$D93,0,IF(AS$4&gt;$F$21,0,IF(AS$4=$F$21,$F93-SUM($Z93:AR93),MIN($F93*INDEX($AA$24:$DB$24,AS$4-$D93+1),$F93-SUM($Z93:AR93)))))</f>
        <v>0</v>
      </c>
      <c r="AT93" s="191" t="n">
        <f aca="false" t="array" ref="AT93:AT93">IF(AT$4&lt;$D93,0,IF(AT$4&gt;$F$21,0,IF(AT$4=$F$21,$F93-SUM($Z93:AS93),MIN($F93*INDEX($AA$24:$DB$24,AT$4-$D93+1),$F93-SUM($Z93:AS93)))))</f>
        <v>0</v>
      </c>
      <c r="AU93" s="191" t="n">
        <f aca="false" t="array" ref="AU93:AU93">IF(AU$4&lt;$D93,0,IF(AU$4&gt;$F$21,0,IF(AU$4=$F$21,$F93-SUM($Z93:AT93),MIN($F93*INDEX($AA$24:$DB$24,AU$4-$D93+1),$F93-SUM($Z93:AT93)))))</f>
        <v>0</v>
      </c>
      <c r="AV93" s="191" t="n">
        <f aca="false" t="array" ref="AV93:AV93">IF(AV$4&lt;$D93,0,IF(AV$4&gt;$F$21,0,IF(AV$4=$F$21,$F93-SUM($Z93:AU93),MIN($F93*INDEX($AA$24:$DB$24,AV$4-$D93+1),$F93-SUM($Z93:AU93)))))</f>
        <v>0</v>
      </c>
      <c r="AW93" s="191" t="n">
        <f aca="false" t="array" ref="AW93:AW93">IF(AW$4&lt;$D93,0,IF(AW$4&gt;$F$21,0,IF(AW$4=$F$21,$F93-SUM($Z93:AV93),MIN($F93*INDEX($AA$24:$DB$24,AW$4-$D93+1),$F93-SUM($Z93:AV93)))))</f>
        <v>0</v>
      </c>
      <c r="AX93" s="191" t="n">
        <f aca="false" t="array" ref="AX93:AX93">IF(AX$4&lt;$D93,0,IF(AX$4&gt;$F$21,0,IF(AX$4=$F$21,$F93-SUM($Z93:AW93),MIN($F93*INDEX($AA$24:$DB$24,AX$4-$D93+1),$F93-SUM($Z93:AW93)))))</f>
        <v>0</v>
      </c>
      <c r="AY93" s="191" t="n">
        <f aca="false" t="array" ref="AY93:AY93">IF(AY$4&lt;$D93,0,IF(AY$4&gt;$F$21,0,IF(AY$4=$F$21,$F93-SUM($Z93:AX93),MIN($F93*INDEX($AA$24:$DB$24,AY$4-$D93+1),$F93-SUM($Z93:AX93)))))</f>
        <v>0</v>
      </c>
      <c r="AZ93" s="191" t="n">
        <f aca="false" t="array" ref="AZ93:AZ93">IF(AZ$4&lt;$D93,0,IF(AZ$4&gt;$F$21,0,IF(AZ$4=$F$21,$F93-SUM($Z93:AY93),MIN($F93*INDEX($AA$24:$DB$24,AZ$4-$D93+1),$F93-SUM($Z93:AY93)))))</f>
        <v>0</v>
      </c>
      <c r="BA93" s="191" t="n">
        <f aca="false" t="array" ref="BA93:BA93">IF(BA$4&lt;$D93,0,IF(BA$4&gt;$F$21,0,IF(BA$4=$F$21,$F93-SUM($Z93:AZ93),MIN($F93*INDEX($AA$24:$DB$24,BA$4-$D93+1),$F93-SUM($Z93:AZ93)))))</f>
        <v>0</v>
      </c>
      <c r="BB93" s="191" t="n">
        <f aca="false" t="array" ref="BB93:BB93">IF(BB$4&lt;$D93,0,IF(BB$4&gt;$F$21,0,IF(BB$4=$F$21,$F93-SUM($Z93:BA93),MIN($F93*INDEX($AA$24:$DB$24,BB$4-$D93+1),$F93-SUM($Z93:BA93)))))</f>
        <v>0</v>
      </c>
      <c r="BC93" s="191" t="n">
        <f aca="false" t="array" ref="BC93:BC93">IF(BC$4&lt;$D93,0,IF(BC$4&gt;$F$21,0,IF(BC$4=$F$21,$F93-SUM($Z93:BB93),MIN($F93*INDEX($AA$24:$DB$24,BC$4-$D93+1),$F93-SUM($Z93:BB93)))))</f>
        <v>0</v>
      </c>
      <c r="BD93" s="191" t="n">
        <f aca="false" t="array" ref="BD93:BD93">IF(BD$4&lt;$D93,0,IF(BD$4&gt;$F$21,0,IF(BD$4=$F$21,$F93-SUM($Z93:BC93),MIN($F93*INDEX($AA$24:$DB$24,BD$4-$D93+1),$F93-SUM($Z93:BC93)))))</f>
        <v>0</v>
      </c>
      <c r="BE93" s="191" t="n">
        <f aca="false" t="array" ref="BE93:BE93">IF(BE$4&lt;$D93,0,IF(BE$4&gt;$F$21,0,IF(BE$4=$F$21,$F93-SUM($Z93:BD93),MIN($F93*INDEX($AA$24:$DB$24,BE$4-$D93+1),$F93-SUM($Z93:BD93)))))</f>
        <v>0</v>
      </c>
      <c r="BF93" s="191" t="n">
        <f aca="false" t="array" ref="BF93:BF93">IF(BF$4&lt;$D93,0,IF(BF$4&gt;$F$21,0,IF(BF$4=$F$21,$F93-SUM($Z93:BE93),MIN($F93*INDEX($AA$24:$DB$24,BF$4-$D93+1),$F93-SUM($Z93:BE93)))))</f>
        <v>0</v>
      </c>
      <c r="BG93" s="191" t="n">
        <f aca="false" t="array" ref="BG93:BG93">IF(BG$4&lt;$D93,0,IF(BG$4&gt;$F$21,0,IF(BG$4=$F$21,$F93-SUM($Z93:BF93),MIN($F93*INDEX($AA$24:$DB$24,BG$4-$D93+1),$F93-SUM($Z93:BF93)))))</f>
        <v>0</v>
      </c>
      <c r="BH93" s="191" t="n">
        <f aca="false" t="array" ref="BH93:BH93">IF(BH$4&lt;$D93,0,IF(BH$4&gt;$F$21,0,IF(BH$4=$F$21,$F93-SUM($Z93:BG93),MIN($F93*INDEX($AA$24:$DB$24,BH$4-$D93+1),$F93-SUM($Z93:BG93)))))</f>
        <v>0</v>
      </c>
      <c r="BI93" s="191" t="n">
        <f aca="false" t="array" ref="BI93:BI93">IF(BI$4&lt;$D93,0,IF(BI$4&gt;$F$21,0,IF(BI$4=$F$21,$F93-SUM($Z93:BH93),MIN($F93*INDEX($AA$24:$DB$24,BI$4-$D93+1),$F93-SUM($Z93:BH93)))))</f>
        <v>0</v>
      </c>
      <c r="BJ93" s="191" t="n">
        <f aca="false" t="array" ref="BJ93:BJ93">IF(BJ$4&lt;$D93,0,IF(BJ$4&gt;$F$21,0,IF(BJ$4=$F$21,$F93-SUM($Z93:BI93),MIN($F93*INDEX($AA$24:$DB$24,BJ$4-$D93+1),$F93-SUM($Z93:BI93)))))</f>
        <v>0</v>
      </c>
      <c r="BK93" s="191" t="n">
        <f aca="false" t="array" ref="BK93:BK93">IF(BK$4&lt;$D93,0,IF(BK$4&gt;$F$21,0,IF(BK$4=$F$21,$F93-SUM($Z93:BJ93),MIN($F93*INDEX($AA$24:$DB$24,BK$4-$D93+1),$F93-SUM($Z93:BJ93)))))</f>
        <v>0</v>
      </c>
      <c r="BL93" s="191" t="n">
        <f aca="false" t="array" ref="BL93:BL93">IF(BL$4&lt;$D93,0,IF(BL$4&gt;$F$21,0,IF(BL$4=$F$21,$F93-SUM($Z93:BK93),MIN($F93*INDEX($AA$24:$DB$24,BL$4-$D93+1),$F93-SUM($Z93:BK93)))))</f>
        <v>0</v>
      </c>
      <c r="BM93" s="191" t="n">
        <f aca="false" t="array" ref="BM93:BM93">IF(BM$4&lt;$D93,0,IF(BM$4&gt;$F$21,0,IF(BM$4=$F$21,$F93-SUM($Z93:BL93),MIN($F93*INDEX($AA$24:$DB$24,BM$4-$D93+1),$F93-SUM($Z93:BL93)))))</f>
        <v>0</v>
      </c>
      <c r="BN93" s="191" t="n">
        <f aca="false" t="array" ref="BN93:BN93">IF(BN$4&lt;$D93,0,IF(BN$4&gt;$F$21,0,IF(BN$4=$F$21,$F93-SUM($Z93:BM93),MIN($F93*INDEX($AA$24:$DB$24,BN$4-$D93+1),$F93-SUM($Z93:BM93)))))</f>
        <v>0</v>
      </c>
      <c r="BO93" s="191" t="n">
        <f aca="false" t="array" ref="BO93:BO93">IF(BO$4&lt;$D93,0,IF(BO$4&gt;$F$21,0,IF(BO$4=$F$21,$F93-SUM($Z93:BN93),MIN($F93*INDEX($AA$24:$DB$24,BO$4-$D93+1),$F93-SUM($Z93:BN93)))))</f>
        <v>0</v>
      </c>
      <c r="BP93" s="191" t="n">
        <f aca="false" t="array" ref="BP93:BP93">IF(BP$4&lt;$D93,0,IF(BP$4&gt;$F$21,0,IF(BP$4=$F$21,$F93-SUM($Z93:BO93),MIN($F93*INDEX($AA$24:$DB$24,BP$4-$D93+1),$F93-SUM($Z93:BO93)))))</f>
        <v>0</v>
      </c>
      <c r="BQ93" s="191" t="n">
        <f aca="false" t="array" ref="BQ93:BQ93">IF(BQ$4&lt;$D93,0,IF(BQ$4&gt;$F$21,0,IF(BQ$4=$F$21,$F93-SUM($Z93:BP93),MIN($F93*INDEX($AA$24:$DB$24,BQ$4-$D93+1),$F93-SUM($Z93:BP93)))))</f>
        <v>0</v>
      </c>
      <c r="BR93" s="191" t="n">
        <f aca="false" t="array" ref="BR93:BR93">IF(BR$4&lt;$D93,0,IF(BR$4&gt;$F$21,0,IF(BR$4=$F$21,$F93-SUM($Z93:BQ93),MIN($F93*INDEX($AA$24:$DB$24,BR$4-$D93+1),$F93-SUM($Z93:BQ93)))))</f>
        <v>0</v>
      </c>
      <c r="BS93" s="191" t="n">
        <f aca="false" t="array" ref="BS93:BS93">IF(BS$4&lt;$D93,0,IF(BS$4&gt;$F$21,0,IF(BS$4=$F$21,$F93-SUM($Z93:BR93),MIN($F93*INDEX($AA$24:$DB$24,BS$4-$D93+1),$F93-SUM($Z93:BR93)))))</f>
        <v>0</v>
      </c>
      <c r="BT93" s="191" t="n">
        <f aca="false" t="array" ref="BT93:BT93">IF(BT$4&lt;$D93,0,IF(BT$4&gt;$F$21,0,IF(BT$4=$F$21,$F93-SUM($Z93:BS93),MIN($F93*INDEX($AA$24:$DB$24,BT$4-$D93+1),$F93-SUM($Z93:BS93)))))</f>
        <v>0</v>
      </c>
      <c r="BU93" s="191" t="n">
        <f aca="false" t="array" ref="BU93:BU93">IF(BU$4&lt;$D93,0,IF(BU$4&gt;$F$21,0,IF(BU$4=$F$21,$F93-SUM($Z93:BT93),MIN($F93*INDEX($AA$24:$DB$24,BU$4-$D93+1),$F93-SUM($Z93:BT93)))))</f>
        <v>0</v>
      </c>
      <c r="BV93" s="191" t="n">
        <f aca="false" t="array" ref="BV93:BV93">IF(BV$4&lt;$D93,0,IF(BV$4&gt;$F$21,0,IF(BV$4=$F$21,$F93-SUM($Z93:BU93),MIN($F93*INDEX($AA$24:$DB$24,BV$4-$D93+1),$F93-SUM($Z93:BU93)))))</f>
        <v>0</v>
      </c>
      <c r="BW93" s="191" t="n">
        <f aca="false" t="array" ref="BW93:BW93">IF(BW$4&lt;$D93,0,IF(BW$4&gt;$F$21,0,IF(BW$4=$F$21,$F93-SUM($Z93:BV93),MIN($F93*INDEX($AA$24:$DB$24,BW$4-$D93+1),$F93-SUM($Z93:BV93)))))</f>
        <v>0</v>
      </c>
      <c r="BX93" s="191" t="n">
        <f aca="false" t="array" ref="BX93:BX93">IF(BX$4&lt;$D93,0,IF(BX$4&gt;$F$21,0,IF(BX$4=$F$21,$F93-SUM($Z93:BW93),MIN($F93*INDEX($AA$24:$DB$24,BX$4-$D93+1),$F93-SUM($Z93:BW93)))))</f>
        <v>0</v>
      </c>
      <c r="BY93" s="191" t="n">
        <f aca="false" t="array" ref="BY93:BY93">IF(BY$4&lt;$D93,0,IF(BY$4&gt;$F$21,0,IF(BY$4=$F$21,$F93-SUM($Z93:BX93),MIN($F93*INDEX($AA$24:$DB$24,BY$4-$D93+1),$F93-SUM($Z93:BX93)))))</f>
        <v>0</v>
      </c>
      <c r="BZ93" s="191" t="n">
        <f aca="false" t="array" ref="BZ93:BZ93">IF(BZ$4&lt;$D93,0,IF(BZ$4&gt;$F$21,0,IF(BZ$4=$F$21,$F93-SUM($Z93:BY93),MIN($F93*INDEX($AA$24:$DB$24,BZ$4-$D93+1),$F93-SUM($Z93:BY93)))))</f>
        <v>0</v>
      </c>
      <c r="CA93" s="191" t="n">
        <f aca="false" t="array" ref="CA93:CA93">IF(CA$4&lt;$D93,0,IF(CA$4&gt;$F$21,0,IF(CA$4=$F$21,$F93-SUM($Z93:BZ93),MIN($F93*INDEX($AA$24:$DB$24,CA$4-$D93+1),$F93-SUM($Z93:BZ93)))))</f>
        <v>0</v>
      </c>
      <c r="CB93" s="191" t="n">
        <f aca="false" t="array" ref="CB93:CB93">IF(CB$4&lt;$D93,0,IF(CB$4&gt;$F$21,0,IF(CB$4=$F$21,$F93-SUM($Z93:CA93),MIN($F93*INDEX($AA$24:$DB$24,CB$4-$D93+1),$F93-SUM($Z93:CA93)))))</f>
        <v>0</v>
      </c>
      <c r="CC93" s="191" t="n">
        <f aca="false" t="array" ref="CC93:CC93">IF(CC$4&lt;$D93,0,IF(CC$4&gt;$F$21,0,IF(CC$4=$F$21,$F93-SUM($Z93:CB93),MIN($F93*INDEX($AA$24:$DB$24,CC$4-$D93+1),$F93-SUM($Z93:CB93)))))</f>
        <v>0</v>
      </c>
      <c r="CD93" s="191" t="n">
        <f aca="false" t="array" ref="CD93:CD93">IF(CD$4&lt;$D93,0,IF(CD$4&gt;$F$21,0,IF(CD$4=$F$21,$F93-SUM($Z93:CC93),MIN($F93*INDEX($AA$24:$DB$24,CD$4-$D93+1),$F93-SUM($Z93:CC93)))))</f>
        <v>0</v>
      </c>
      <c r="CE93" s="191" t="n">
        <f aca="false" t="array" ref="CE93:CE93">IF(CE$4&lt;$D93,0,IF(CE$4&gt;$F$21,0,IF(CE$4=$F$21,$F93-SUM($Z93:CD93),MIN($F93*INDEX($AA$24:$DB$24,CE$4-$D93+1),$F93-SUM($Z93:CD93)))))</f>
        <v>0</v>
      </c>
      <c r="CF93" s="191" t="n">
        <f aca="false" t="array" ref="CF93:CF93">IF(CF$4&lt;$D93,0,IF(CF$4&gt;$F$21,0,IF(CF$4=$F$21,$F93-SUM($Z93:CE93),MIN($F93*INDEX($AA$24:$DB$24,CF$4-$D93+1),$F93-SUM($Z93:CE93)))))</f>
        <v>0</v>
      </c>
      <c r="CG93" s="191" t="n">
        <f aca="false" t="array" ref="CG93:CG93">IF(CG$4&lt;$D93,0,IF(CG$4&gt;$F$21,0,IF(CG$4=$F$21,$F93-SUM($Z93:CF93),MIN($F93*INDEX($AA$24:$DB$24,CG$4-$D93+1),$F93-SUM($Z93:CF93)))))</f>
        <v>0</v>
      </c>
      <c r="CH93" s="191" t="n">
        <f aca="false" t="array" ref="CH93:CH93">IF(CH$4&lt;$D93,0,IF(CH$4&gt;$F$21,0,IF(CH$4=$F$21,$F93-SUM($Z93:CG93),MIN($F93*INDEX($AA$24:$DB$24,CH$4-$D93+1),$F93-SUM($Z93:CG93)))))</f>
        <v>0</v>
      </c>
      <c r="CI93" s="191" t="n">
        <f aca="false" t="array" ref="CI93:CI93">IF(CI$4&lt;$D93,0,IF(CI$4&gt;$F$21,0,IF(CI$4=$F$21,$F93-SUM($Z93:CH93),MIN($F93*INDEX($AA$24:$DB$24,CI$4-$D93+1),$F93-SUM($Z93:CH93)))))</f>
        <v>0</v>
      </c>
      <c r="CJ93" s="191" t="n">
        <f aca="false" t="array" ref="CJ93:CJ93">IF(CJ$4&lt;$D93,0,IF(CJ$4&gt;$F$21,0,IF(CJ$4=$F$21,$F93-SUM($Z93:CI93),MIN($F93*INDEX($AA$24:$DB$24,CJ$4-$D93+1),$F93-SUM($Z93:CI93)))))</f>
        <v>0</v>
      </c>
      <c r="CK93" s="191" t="n">
        <f aca="false" t="array" ref="CK93:CK93">IF(CK$4&lt;$D93,0,IF(CK$4&gt;$F$21,0,IF(CK$4=$F$21,$F93-SUM($Z93:CJ93),MIN($F93*INDEX($AA$24:$DB$24,CK$4-$D93+1),$F93-SUM($Z93:CJ93)))))</f>
        <v>0</v>
      </c>
      <c r="CL93" s="191" t="n">
        <f aca="false" t="array" ref="CL93:CL93">IF(CL$4&lt;$D93,0,IF(CL$4&gt;$F$21,0,IF(CL$4=$F$21,$F93-SUM($Z93:CK93),MIN($F93*INDEX($AA$24:$DB$24,CL$4-$D93+1),$F93-SUM($Z93:CK93)))))</f>
        <v>0</v>
      </c>
      <c r="CM93" s="191" t="n">
        <f aca="false" t="array" ref="CM93:CM93">IF(CM$4&lt;$D93,0,IF(CM$4&gt;$F$21,0,IF(CM$4=$F$21,$F93-SUM($Z93:CL93),MIN($F93*INDEX($AA$24:$DB$24,CM$4-$D93+1),$F93-SUM($Z93:CL93)))))</f>
        <v>0</v>
      </c>
      <c r="CN93" s="191" t="n">
        <f aca="false" t="array" ref="CN93:CN93">IF(CN$4&lt;$D93,0,IF(CN$4&gt;$F$21,0,IF(CN$4=$F$21,$F93-SUM($Z93:CM93),MIN($F93*INDEX($AA$24:$DB$24,CN$4-$D93+1),$F93-SUM($Z93:CM93)))))</f>
        <v>0</v>
      </c>
      <c r="CO93" s="191" t="n">
        <f aca="false" t="array" ref="CO93:CO93">IF(CO$4&lt;$D93,0,IF(CO$4&gt;$F$21,0,IF(CO$4=$F$21,$F93-SUM($Z93:CN93),MIN($F93*INDEX($AA$24:$DB$24,CO$4-$D93+1),$F93-SUM($Z93:CN93)))))</f>
        <v>0</v>
      </c>
      <c r="CP93" s="191" t="n">
        <f aca="false" t="array" ref="CP93:CP93">IF(CP$4&lt;$D93,0,IF(CP$4&gt;$F$21,0,IF(CP$4=$F$21,$F93-SUM($Z93:CO93),MIN($F93*INDEX($AA$24:$DB$24,CP$4-$D93+1),$F93-SUM($Z93:CO93)))))</f>
        <v>0</v>
      </c>
      <c r="CQ93" s="191" t="n">
        <f aca="false" t="array" ref="CQ93:CQ93">IF(CQ$4&lt;$D93,0,IF(CQ$4&gt;$F$21,0,IF(CQ$4=$F$21,$F93-SUM($Z93:CP93),MIN($F93*INDEX($AA$24:$DB$24,CQ$4-$D93+1),$F93-SUM($Z93:CP93)))))</f>
        <v>0</v>
      </c>
      <c r="CR93" s="191" t="n">
        <f aca="false" t="array" ref="CR93:CR93">IF(CR$4&lt;$D93,0,IF(CR$4&gt;$F$21,0,IF(CR$4=$F$21,$F93-SUM($Z93:CQ93),MIN($F93*INDEX($AA$24:$DB$24,CR$4-$D93+1),$F93-SUM($Z93:CQ93)))))</f>
        <v>0</v>
      </c>
      <c r="CS93" s="191" t="n">
        <f aca="false" t="array" ref="CS93:CS93">IF(CS$4&lt;$D93,0,IF(CS$4&gt;$F$21,0,IF(CS$4=$F$21,$F93-SUM($Z93:CR93),MIN($F93*INDEX($AA$24:$DB$24,CS$4-$D93+1),$F93-SUM($Z93:CR93)))))</f>
        <v>0</v>
      </c>
      <c r="CT93" s="191" t="n">
        <f aca="false" t="array" ref="CT93:CT93">IF(CT$4&lt;$D93,0,IF(CT$4&gt;$F$21,0,IF(CT$4=$F$21,$F93-SUM($Z93:CS93),MIN($F93*INDEX($AA$24:$DB$24,CT$4-$D93+1),$F93-SUM($Z93:CS93)))))</f>
        <v>0</v>
      </c>
      <c r="CU93" s="191" t="n">
        <f aca="false" t="array" ref="CU93:CU93">IF(CU$4&lt;$D93,0,IF(CU$4&gt;$F$21,0,IF(CU$4=$F$21,$F93-SUM($Z93:CT93),MIN($F93*INDEX($AA$24:$DB$24,CU$4-$D93+1),$F93-SUM($Z93:CT93)))))</f>
        <v>0</v>
      </c>
      <c r="CV93" s="191" t="n">
        <f aca="false" t="array" ref="CV93:CV93">IF(CV$4&lt;$D93,0,IF(CV$4&gt;$F$21,0,IF(CV$4=$F$21,$F93-SUM($Z93:CU93),MIN($F93*INDEX($AA$24:$DB$24,CV$4-$D93+1),$F93-SUM($Z93:CU93)))))</f>
        <v>0</v>
      </c>
      <c r="CW93" s="191" t="n">
        <f aca="false" t="array" ref="CW93:CW93">IF(CW$4&lt;$D93,0,IF(CW$4&gt;$F$21,0,IF(CW$4=$F$21,$F93-SUM($Z93:CV93),MIN($F93*INDEX($AA$24:$DB$24,CW$4-$D93+1),$F93-SUM($Z93:CV93)))))</f>
        <v>0</v>
      </c>
      <c r="CX93" s="191" t="n">
        <f aca="false" t="array" ref="CX93:CX93">IF(CX$4&lt;$D93,0,IF(CX$4&gt;$F$21,0,IF(CX$4=$F$21,$F93-SUM($Z93:CW93),MIN($F93*INDEX($AA$24:$DB$24,CX$4-$D93+1),$F93-SUM($Z93:CW93)))))</f>
        <v>0</v>
      </c>
      <c r="CY93" s="191" t="n">
        <f aca="false" t="array" ref="CY93:CY93">IF(CY$4&lt;$D93,0,IF(CY$4&gt;$F$21,0,IF(CY$4=$F$21,$F93-SUM($Z93:CX93),MIN($F93*INDEX($AA$24:$DB$24,CY$4-$D93+1),$F93-SUM($Z93:CX93)))))</f>
        <v>0</v>
      </c>
      <c r="CZ93" s="191" t="n">
        <f aca="false" t="array" ref="CZ93:CZ93">IF(CZ$4&lt;$D93,0,IF(CZ$4&gt;$F$21,0,IF(CZ$4=$F$21,$F93-SUM($Z93:CY93),MIN($F93*INDEX($AA$24:$DB$24,CZ$4-$D93+1),$F93-SUM($Z93:CY93)))))</f>
        <v>0</v>
      </c>
      <c r="DA93" s="191" t="n">
        <f aca="false" t="array" ref="DA93:DA93">IF(DA$4&lt;$D93,0,IF(DA$4&gt;$F$21,0,IF(DA$4=$F$21,$F93-SUM($Z93:CZ93),MIN($F93*INDEX($AA$24:$DB$24,DA$4-$D93+1),$F93-SUM($Z93:CZ93)))))</f>
        <v>0</v>
      </c>
      <c r="DB93" s="191" t="n">
        <f aca="false" t="array" ref="DB93:DB93">IF(DB$4&lt;$D93,0,IF(DB$4&gt;$F$21,0,IF(DB$4=$F$21,$F93-SUM($Z93:DA93),MIN($F93*INDEX($AA$24:$DB$24,DB$4-$D93+1),$F93-SUM($Z93:DA93)))))</f>
        <v>0</v>
      </c>
    </row>
    <row r="94" customFormat="false" ht="14.25" hidden="false" customHeight="false" outlineLevel="3" collapsed="false">
      <c r="D94" s="3" t="n">
        <v>69</v>
      </c>
      <c r="E94" s="3" t="str">
        <v>Total Capex Year 69</v>
      </c>
      <c r="F94" s="187" t="n">
        <v>0</v>
      </c>
      <c r="G94" s="187" t="n">
        <f aca="false">SUM(AA94:DB94)-F94</f>
        <v>0</v>
      </c>
      <c r="AA94" s="191" t="n">
        <f aca="false" t="array" ref="AA94:AA94">IF(AA$4&lt;$D94,0,IF(AA$4&gt;$F$21,0,IF(AA$4=$F$21,$F94-SUM($Z94:Z94),MIN($F94*INDEX($AA$24:$DB$24,AA$4-$D94+1),$F94-SUM($Z94:Z94)))))</f>
        <v>0</v>
      </c>
      <c r="AB94" s="191" t="n">
        <f aca="false" t="array" ref="AB94:AB94">IF(AB$4&lt;$D94,0,IF(AB$4&gt;$F$21,0,IF(AB$4=$F$21,$F94-SUM($Z94:AA94),MIN($F94*INDEX($AA$24:$DB$24,AB$4-$D94+1),$F94-SUM($Z94:AA94)))))</f>
        <v>0</v>
      </c>
      <c r="AC94" s="191" t="n">
        <f aca="false" t="array" ref="AC94:AC94">IF(AC$4&lt;$D94,0,IF(AC$4&gt;$F$21,0,IF(AC$4=$F$21,$F94-SUM($Z94:AB94),MIN($F94*INDEX($AA$24:$DB$24,AC$4-$D94+1),$F94-SUM($Z94:AB94)))))</f>
        <v>0</v>
      </c>
      <c r="AD94" s="191" t="n">
        <f aca="false" t="array" ref="AD94:AD94">IF(AD$4&lt;$D94,0,IF(AD$4&gt;$F$21,0,IF(AD$4=$F$21,$F94-SUM($Z94:AC94),MIN($F94*INDEX($AA$24:$DB$24,AD$4-$D94+1),$F94-SUM($Z94:AC94)))))</f>
        <v>0</v>
      </c>
      <c r="AE94" s="191" t="n">
        <f aca="false" t="array" ref="AE94:AE94">IF(AE$4&lt;$D94,0,IF(AE$4&gt;$F$21,0,IF(AE$4=$F$21,$F94-SUM($Z94:AD94),MIN($F94*INDEX($AA$24:$DB$24,AE$4-$D94+1),$F94-SUM($Z94:AD94)))))</f>
        <v>0</v>
      </c>
      <c r="AF94" s="191" t="n">
        <f aca="false" t="array" ref="AF94:AF94">IF(AF$4&lt;$D94,0,IF(AF$4&gt;$F$21,0,IF(AF$4=$F$21,$F94-SUM($Z94:AE94),MIN($F94*INDEX($AA$24:$DB$24,AF$4-$D94+1),$F94-SUM($Z94:AE94)))))</f>
        <v>0</v>
      </c>
      <c r="AG94" s="191" t="n">
        <f aca="false" t="array" ref="AG94:AG94">IF(AG$4&lt;$D94,0,IF(AG$4&gt;$F$21,0,IF(AG$4=$F$21,$F94-SUM($Z94:AF94),MIN($F94*INDEX($AA$24:$DB$24,AG$4-$D94+1),$F94-SUM($Z94:AF94)))))</f>
        <v>0</v>
      </c>
      <c r="AH94" s="191" t="n">
        <f aca="false" t="array" ref="AH94:AH94">IF(AH$4&lt;$D94,0,IF(AH$4&gt;$F$21,0,IF(AH$4=$F$21,$F94-SUM($Z94:AG94),MIN($F94*INDEX($AA$24:$DB$24,AH$4-$D94+1),$F94-SUM($Z94:AG94)))))</f>
        <v>0</v>
      </c>
      <c r="AI94" s="191" t="n">
        <f aca="false" t="array" ref="AI94:AI94">IF(AI$4&lt;$D94,0,IF(AI$4&gt;$F$21,0,IF(AI$4=$F$21,$F94-SUM($Z94:AH94),MIN($F94*INDEX($AA$24:$DB$24,AI$4-$D94+1),$F94-SUM($Z94:AH94)))))</f>
        <v>0</v>
      </c>
      <c r="AJ94" s="191" t="n">
        <f aca="false" t="array" ref="AJ94:AJ94">IF(AJ$4&lt;$D94,0,IF(AJ$4&gt;$F$21,0,IF(AJ$4=$F$21,$F94-SUM($Z94:AI94),MIN($F94*INDEX($AA$24:$DB$24,AJ$4-$D94+1),$F94-SUM($Z94:AI94)))))</f>
        <v>0</v>
      </c>
      <c r="AK94" s="191" t="n">
        <f aca="false" t="array" ref="AK94:AK94">IF(AK$4&lt;$D94,0,IF(AK$4&gt;$F$21,0,IF(AK$4=$F$21,$F94-SUM($Z94:AJ94),MIN($F94*INDEX($AA$24:$DB$24,AK$4-$D94+1),$F94-SUM($Z94:AJ94)))))</f>
        <v>0</v>
      </c>
      <c r="AL94" s="191" t="n">
        <f aca="false" t="array" ref="AL94:AL94">IF(AL$4&lt;$D94,0,IF(AL$4&gt;$F$21,0,IF(AL$4=$F$21,$F94-SUM($Z94:AK94),MIN($F94*INDEX($AA$24:$DB$24,AL$4-$D94+1),$F94-SUM($Z94:AK94)))))</f>
        <v>0</v>
      </c>
      <c r="AM94" s="191" t="n">
        <f aca="false" t="array" ref="AM94:AM94">IF(AM$4&lt;$D94,0,IF(AM$4&gt;$F$21,0,IF(AM$4=$F$21,$F94-SUM($Z94:AL94),MIN($F94*INDEX($AA$24:$DB$24,AM$4-$D94+1),$F94-SUM($Z94:AL94)))))</f>
        <v>0</v>
      </c>
      <c r="AN94" s="191" t="n">
        <f aca="false" t="array" ref="AN94:AN94">IF(AN$4&lt;$D94,0,IF(AN$4&gt;$F$21,0,IF(AN$4=$F$21,$F94-SUM($Z94:AM94),MIN($F94*INDEX($AA$24:$DB$24,AN$4-$D94+1),$F94-SUM($Z94:AM94)))))</f>
        <v>0</v>
      </c>
      <c r="AO94" s="191" t="n">
        <f aca="false" t="array" ref="AO94:AO94">IF(AO$4&lt;$D94,0,IF(AO$4&gt;$F$21,0,IF(AO$4=$F$21,$F94-SUM($Z94:AN94),MIN($F94*INDEX($AA$24:$DB$24,AO$4-$D94+1),$F94-SUM($Z94:AN94)))))</f>
        <v>0</v>
      </c>
      <c r="AP94" s="191" t="n">
        <f aca="false" t="array" ref="AP94:AP94">IF(AP$4&lt;$D94,0,IF(AP$4&gt;$F$21,0,IF(AP$4=$F$21,$F94-SUM($Z94:AO94),MIN($F94*INDEX($AA$24:$DB$24,AP$4-$D94+1),$F94-SUM($Z94:AO94)))))</f>
        <v>0</v>
      </c>
      <c r="AQ94" s="191" t="n">
        <f aca="false" t="array" ref="AQ94:AQ94">IF(AQ$4&lt;$D94,0,IF(AQ$4&gt;$F$21,0,IF(AQ$4=$F$21,$F94-SUM($Z94:AP94),MIN($F94*INDEX($AA$24:$DB$24,AQ$4-$D94+1),$F94-SUM($Z94:AP94)))))</f>
        <v>0</v>
      </c>
      <c r="AR94" s="191" t="n">
        <f aca="false" t="array" ref="AR94:AR94">IF(AR$4&lt;$D94,0,IF(AR$4&gt;$F$21,0,IF(AR$4=$F$21,$F94-SUM($Z94:AQ94),MIN($F94*INDEX($AA$24:$DB$24,AR$4-$D94+1),$F94-SUM($Z94:AQ94)))))</f>
        <v>0</v>
      </c>
      <c r="AS94" s="191" t="n">
        <f aca="false" t="array" ref="AS94:AS94">IF(AS$4&lt;$D94,0,IF(AS$4&gt;$F$21,0,IF(AS$4=$F$21,$F94-SUM($Z94:AR94),MIN($F94*INDEX($AA$24:$DB$24,AS$4-$D94+1),$F94-SUM($Z94:AR94)))))</f>
        <v>0</v>
      </c>
      <c r="AT94" s="191" t="n">
        <f aca="false" t="array" ref="AT94:AT94">IF(AT$4&lt;$D94,0,IF(AT$4&gt;$F$21,0,IF(AT$4=$F$21,$F94-SUM($Z94:AS94),MIN($F94*INDEX($AA$24:$DB$24,AT$4-$D94+1),$F94-SUM($Z94:AS94)))))</f>
        <v>0</v>
      </c>
      <c r="AU94" s="191" t="n">
        <f aca="false" t="array" ref="AU94:AU94">IF(AU$4&lt;$D94,0,IF(AU$4&gt;$F$21,0,IF(AU$4=$F$21,$F94-SUM($Z94:AT94),MIN($F94*INDEX($AA$24:$DB$24,AU$4-$D94+1),$F94-SUM($Z94:AT94)))))</f>
        <v>0</v>
      </c>
      <c r="AV94" s="191" t="n">
        <f aca="false" t="array" ref="AV94:AV94">IF(AV$4&lt;$D94,0,IF(AV$4&gt;$F$21,0,IF(AV$4=$F$21,$F94-SUM($Z94:AU94),MIN($F94*INDEX($AA$24:$DB$24,AV$4-$D94+1),$F94-SUM($Z94:AU94)))))</f>
        <v>0</v>
      </c>
      <c r="AW94" s="191" t="n">
        <f aca="false" t="array" ref="AW94:AW94">IF(AW$4&lt;$D94,0,IF(AW$4&gt;$F$21,0,IF(AW$4=$F$21,$F94-SUM($Z94:AV94),MIN($F94*INDEX($AA$24:$DB$24,AW$4-$D94+1),$F94-SUM($Z94:AV94)))))</f>
        <v>0</v>
      </c>
      <c r="AX94" s="191" t="n">
        <f aca="false" t="array" ref="AX94:AX94">IF(AX$4&lt;$D94,0,IF(AX$4&gt;$F$21,0,IF(AX$4=$F$21,$F94-SUM($Z94:AW94),MIN($F94*INDEX($AA$24:$DB$24,AX$4-$D94+1),$F94-SUM($Z94:AW94)))))</f>
        <v>0</v>
      </c>
      <c r="AY94" s="191" t="n">
        <f aca="false" t="array" ref="AY94:AY94">IF(AY$4&lt;$D94,0,IF(AY$4&gt;$F$21,0,IF(AY$4=$F$21,$F94-SUM($Z94:AX94),MIN($F94*INDEX($AA$24:$DB$24,AY$4-$D94+1),$F94-SUM($Z94:AX94)))))</f>
        <v>0</v>
      </c>
      <c r="AZ94" s="191" t="n">
        <f aca="false" t="array" ref="AZ94:AZ94">IF(AZ$4&lt;$D94,0,IF(AZ$4&gt;$F$21,0,IF(AZ$4=$F$21,$F94-SUM($Z94:AY94),MIN($F94*INDEX($AA$24:$DB$24,AZ$4-$D94+1),$F94-SUM($Z94:AY94)))))</f>
        <v>0</v>
      </c>
      <c r="BA94" s="191" t="n">
        <f aca="false" t="array" ref="BA94:BA94">IF(BA$4&lt;$D94,0,IF(BA$4&gt;$F$21,0,IF(BA$4=$F$21,$F94-SUM($Z94:AZ94),MIN($F94*INDEX($AA$24:$DB$24,BA$4-$D94+1),$F94-SUM($Z94:AZ94)))))</f>
        <v>0</v>
      </c>
      <c r="BB94" s="191" t="n">
        <f aca="false" t="array" ref="BB94:BB94">IF(BB$4&lt;$D94,0,IF(BB$4&gt;$F$21,0,IF(BB$4=$F$21,$F94-SUM($Z94:BA94),MIN($F94*INDEX($AA$24:$DB$24,BB$4-$D94+1),$F94-SUM($Z94:BA94)))))</f>
        <v>0</v>
      </c>
      <c r="BC94" s="191" t="n">
        <f aca="false" t="array" ref="BC94:BC94">IF(BC$4&lt;$D94,0,IF(BC$4&gt;$F$21,0,IF(BC$4=$F$21,$F94-SUM($Z94:BB94),MIN($F94*INDEX($AA$24:$DB$24,BC$4-$D94+1),$F94-SUM($Z94:BB94)))))</f>
        <v>0</v>
      </c>
      <c r="BD94" s="191" t="n">
        <f aca="false" t="array" ref="BD94:BD94">IF(BD$4&lt;$D94,0,IF(BD$4&gt;$F$21,0,IF(BD$4=$F$21,$F94-SUM($Z94:BC94),MIN($F94*INDEX($AA$24:$DB$24,BD$4-$D94+1),$F94-SUM($Z94:BC94)))))</f>
        <v>0</v>
      </c>
      <c r="BE94" s="191" t="n">
        <f aca="false" t="array" ref="BE94:BE94">IF(BE$4&lt;$D94,0,IF(BE$4&gt;$F$21,0,IF(BE$4=$F$21,$F94-SUM($Z94:BD94),MIN($F94*INDEX($AA$24:$DB$24,BE$4-$D94+1),$F94-SUM($Z94:BD94)))))</f>
        <v>0</v>
      </c>
      <c r="BF94" s="191" t="n">
        <f aca="false" t="array" ref="BF94:BF94">IF(BF$4&lt;$D94,0,IF(BF$4&gt;$F$21,0,IF(BF$4=$F$21,$F94-SUM($Z94:BE94),MIN($F94*INDEX($AA$24:$DB$24,BF$4-$D94+1),$F94-SUM($Z94:BE94)))))</f>
        <v>0</v>
      </c>
      <c r="BG94" s="191" t="n">
        <f aca="false" t="array" ref="BG94:BG94">IF(BG$4&lt;$D94,0,IF(BG$4&gt;$F$21,0,IF(BG$4=$F$21,$F94-SUM($Z94:BF94),MIN($F94*INDEX($AA$24:$DB$24,BG$4-$D94+1),$F94-SUM($Z94:BF94)))))</f>
        <v>0</v>
      </c>
      <c r="BH94" s="191" t="n">
        <f aca="false" t="array" ref="BH94:BH94">IF(BH$4&lt;$D94,0,IF(BH$4&gt;$F$21,0,IF(BH$4=$F$21,$F94-SUM($Z94:BG94),MIN($F94*INDEX($AA$24:$DB$24,BH$4-$D94+1),$F94-SUM($Z94:BG94)))))</f>
        <v>0</v>
      </c>
      <c r="BI94" s="191" t="n">
        <f aca="false" t="array" ref="BI94:BI94">IF(BI$4&lt;$D94,0,IF(BI$4&gt;$F$21,0,IF(BI$4=$F$21,$F94-SUM($Z94:BH94),MIN($F94*INDEX($AA$24:$DB$24,BI$4-$D94+1),$F94-SUM($Z94:BH94)))))</f>
        <v>0</v>
      </c>
      <c r="BJ94" s="191" t="n">
        <f aca="false" t="array" ref="BJ94:BJ94">IF(BJ$4&lt;$D94,0,IF(BJ$4&gt;$F$21,0,IF(BJ$4=$F$21,$F94-SUM($Z94:BI94),MIN($F94*INDEX($AA$24:$DB$24,BJ$4-$D94+1),$F94-SUM($Z94:BI94)))))</f>
        <v>0</v>
      </c>
      <c r="BK94" s="191" t="n">
        <f aca="false" t="array" ref="BK94:BK94">IF(BK$4&lt;$D94,0,IF(BK$4&gt;$F$21,0,IF(BK$4=$F$21,$F94-SUM($Z94:BJ94),MIN($F94*INDEX($AA$24:$DB$24,BK$4-$D94+1),$F94-SUM($Z94:BJ94)))))</f>
        <v>0</v>
      </c>
      <c r="BL94" s="191" t="n">
        <f aca="false" t="array" ref="BL94:BL94">IF(BL$4&lt;$D94,0,IF(BL$4&gt;$F$21,0,IF(BL$4=$F$21,$F94-SUM($Z94:BK94),MIN($F94*INDEX($AA$24:$DB$24,BL$4-$D94+1),$F94-SUM($Z94:BK94)))))</f>
        <v>0</v>
      </c>
      <c r="BM94" s="191" t="n">
        <f aca="false" t="array" ref="BM94:BM94">IF(BM$4&lt;$D94,0,IF(BM$4&gt;$F$21,0,IF(BM$4=$F$21,$F94-SUM($Z94:BL94),MIN($F94*INDEX($AA$24:$DB$24,BM$4-$D94+1),$F94-SUM($Z94:BL94)))))</f>
        <v>0</v>
      </c>
      <c r="BN94" s="191" t="n">
        <f aca="false" t="array" ref="BN94:BN94">IF(BN$4&lt;$D94,0,IF(BN$4&gt;$F$21,0,IF(BN$4=$F$21,$F94-SUM($Z94:BM94),MIN($F94*INDEX($AA$24:$DB$24,BN$4-$D94+1),$F94-SUM($Z94:BM94)))))</f>
        <v>0</v>
      </c>
      <c r="BO94" s="191" t="n">
        <f aca="false" t="array" ref="BO94:BO94">IF(BO$4&lt;$D94,0,IF(BO$4&gt;$F$21,0,IF(BO$4=$F$21,$F94-SUM($Z94:BN94),MIN($F94*INDEX($AA$24:$DB$24,BO$4-$D94+1),$F94-SUM($Z94:BN94)))))</f>
        <v>0</v>
      </c>
      <c r="BP94" s="191" t="n">
        <f aca="false" t="array" ref="BP94:BP94">IF(BP$4&lt;$D94,0,IF(BP$4&gt;$F$21,0,IF(BP$4=$F$21,$F94-SUM($Z94:BO94),MIN($F94*INDEX($AA$24:$DB$24,BP$4-$D94+1),$F94-SUM($Z94:BO94)))))</f>
        <v>0</v>
      </c>
      <c r="BQ94" s="191" t="n">
        <f aca="false" t="array" ref="BQ94:BQ94">IF(BQ$4&lt;$D94,0,IF(BQ$4&gt;$F$21,0,IF(BQ$4=$F$21,$F94-SUM($Z94:BP94),MIN($F94*INDEX($AA$24:$DB$24,BQ$4-$D94+1),$F94-SUM($Z94:BP94)))))</f>
        <v>0</v>
      </c>
      <c r="BR94" s="191" t="n">
        <f aca="false" t="array" ref="BR94:BR94">IF(BR$4&lt;$D94,0,IF(BR$4&gt;$F$21,0,IF(BR$4=$F$21,$F94-SUM($Z94:BQ94),MIN($F94*INDEX($AA$24:$DB$24,BR$4-$D94+1),$F94-SUM($Z94:BQ94)))))</f>
        <v>0</v>
      </c>
      <c r="BS94" s="191" t="n">
        <f aca="false" t="array" ref="BS94:BS94">IF(BS$4&lt;$D94,0,IF(BS$4&gt;$F$21,0,IF(BS$4=$F$21,$F94-SUM($Z94:BR94),MIN($F94*INDEX($AA$24:$DB$24,BS$4-$D94+1),$F94-SUM($Z94:BR94)))))</f>
        <v>0</v>
      </c>
      <c r="BT94" s="191" t="n">
        <f aca="false" t="array" ref="BT94:BT94">IF(BT$4&lt;$D94,0,IF(BT$4&gt;$F$21,0,IF(BT$4=$F$21,$F94-SUM($Z94:BS94),MIN($F94*INDEX($AA$24:$DB$24,BT$4-$D94+1),$F94-SUM($Z94:BS94)))))</f>
        <v>0</v>
      </c>
      <c r="BU94" s="191" t="n">
        <f aca="false" t="array" ref="BU94:BU94">IF(BU$4&lt;$D94,0,IF(BU$4&gt;$F$21,0,IF(BU$4=$F$21,$F94-SUM($Z94:BT94),MIN($F94*INDEX($AA$24:$DB$24,BU$4-$D94+1),$F94-SUM($Z94:BT94)))))</f>
        <v>0</v>
      </c>
      <c r="BV94" s="191" t="n">
        <f aca="false" t="array" ref="BV94:BV94">IF(BV$4&lt;$D94,0,IF(BV$4&gt;$F$21,0,IF(BV$4=$F$21,$F94-SUM($Z94:BU94),MIN($F94*INDEX($AA$24:$DB$24,BV$4-$D94+1),$F94-SUM($Z94:BU94)))))</f>
        <v>0</v>
      </c>
      <c r="BW94" s="191" t="n">
        <f aca="false" t="array" ref="BW94:BW94">IF(BW$4&lt;$D94,0,IF(BW$4&gt;$F$21,0,IF(BW$4=$F$21,$F94-SUM($Z94:BV94),MIN($F94*INDEX($AA$24:$DB$24,BW$4-$D94+1),$F94-SUM($Z94:BV94)))))</f>
        <v>0</v>
      </c>
      <c r="BX94" s="191" t="n">
        <f aca="false" t="array" ref="BX94:BX94">IF(BX$4&lt;$D94,0,IF(BX$4&gt;$F$21,0,IF(BX$4=$F$21,$F94-SUM($Z94:BW94),MIN($F94*INDEX($AA$24:$DB$24,BX$4-$D94+1),$F94-SUM($Z94:BW94)))))</f>
        <v>0</v>
      </c>
      <c r="BY94" s="191" t="n">
        <f aca="false" t="array" ref="BY94:BY94">IF(BY$4&lt;$D94,0,IF(BY$4&gt;$F$21,0,IF(BY$4=$F$21,$F94-SUM($Z94:BX94),MIN($F94*INDEX($AA$24:$DB$24,BY$4-$D94+1),$F94-SUM($Z94:BX94)))))</f>
        <v>0</v>
      </c>
      <c r="BZ94" s="191" t="n">
        <f aca="false" t="array" ref="BZ94:BZ94">IF(BZ$4&lt;$D94,0,IF(BZ$4&gt;$F$21,0,IF(BZ$4=$F$21,$F94-SUM($Z94:BY94),MIN($F94*INDEX($AA$24:$DB$24,BZ$4-$D94+1),$F94-SUM($Z94:BY94)))))</f>
        <v>0</v>
      </c>
      <c r="CA94" s="191" t="n">
        <f aca="false" t="array" ref="CA94:CA94">IF(CA$4&lt;$D94,0,IF(CA$4&gt;$F$21,0,IF(CA$4=$F$21,$F94-SUM($Z94:BZ94),MIN($F94*INDEX($AA$24:$DB$24,CA$4-$D94+1),$F94-SUM($Z94:BZ94)))))</f>
        <v>0</v>
      </c>
      <c r="CB94" s="191" t="n">
        <f aca="false" t="array" ref="CB94:CB94">IF(CB$4&lt;$D94,0,IF(CB$4&gt;$F$21,0,IF(CB$4=$F$21,$F94-SUM($Z94:CA94),MIN($F94*INDEX($AA$24:$DB$24,CB$4-$D94+1),$F94-SUM($Z94:CA94)))))</f>
        <v>0</v>
      </c>
      <c r="CC94" s="191" t="n">
        <f aca="false" t="array" ref="CC94:CC94">IF(CC$4&lt;$D94,0,IF(CC$4&gt;$F$21,0,IF(CC$4=$F$21,$F94-SUM($Z94:CB94),MIN($F94*INDEX($AA$24:$DB$24,CC$4-$D94+1),$F94-SUM($Z94:CB94)))))</f>
        <v>0</v>
      </c>
      <c r="CD94" s="191" t="n">
        <f aca="false" t="array" ref="CD94:CD94">IF(CD$4&lt;$D94,0,IF(CD$4&gt;$F$21,0,IF(CD$4=$F$21,$F94-SUM($Z94:CC94),MIN($F94*INDEX($AA$24:$DB$24,CD$4-$D94+1),$F94-SUM($Z94:CC94)))))</f>
        <v>0</v>
      </c>
      <c r="CE94" s="191" t="n">
        <f aca="false" t="array" ref="CE94:CE94">IF(CE$4&lt;$D94,0,IF(CE$4&gt;$F$21,0,IF(CE$4=$F$21,$F94-SUM($Z94:CD94),MIN($F94*INDEX($AA$24:$DB$24,CE$4-$D94+1),$F94-SUM($Z94:CD94)))))</f>
        <v>0</v>
      </c>
      <c r="CF94" s="191" t="n">
        <f aca="false" t="array" ref="CF94:CF94">IF(CF$4&lt;$D94,0,IF(CF$4&gt;$F$21,0,IF(CF$4=$F$21,$F94-SUM($Z94:CE94),MIN($F94*INDEX($AA$24:$DB$24,CF$4-$D94+1),$F94-SUM($Z94:CE94)))))</f>
        <v>0</v>
      </c>
      <c r="CG94" s="191" t="n">
        <f aca="false" t="array" ref="CG94:CG94">IF(CG$4&lt;$D94,0,IF(CG$4&gt;$F$21,0,IF(CG$4=$F$21,$F94-SUM($Z94:CF94),MIN($F94*INDEX($AA$24:$DB$24,CG$4-$D94+1),$F94-SUM($Z94:CF94)))))</f>
        <v>0</v>
      </c>
      <c r="CH94" s="191" t="n">
        <f aca="false" t="array" ref="CH94:CH94">IF(CH$4&lt;$D94,0,IF(CH$4&gt;$F$21,0,IF(CH$4=$F$21,$F94-SUM($Z94:CG94),MIN($F94*INDEX($AA$24:$DB$24,CH$4-$D94+1),$F94-SUM($Z94:CG94)))))</f>
        <v>0</v>
      </c>
      <c r="CI94" s="191" t="n">
        <f aca="false" t="array" ref="CI94:CI94">IF(CI$4&lt;$D94,0,IF(CI$4&gt;$F$21,0,IF(CI$4=$F$21,$F94-SUM($Z94:CH94),MIN($F94*INDEX($AA$24:$DB$24,CI$4-$D94+1),$F94-SUM($Z94:CH94)))))</f>
        <v>0</v>
      </c>
      <c r="CJ94" s="191" t="n">
        <f aca="false" t="array" ref="CJ94:CJ94">IF(CJ$4&lt;$D94,0,IF(CJ$4&gt;$F$21,0,IF(CJ$4=$F$21,$F94-SUM($Z94:CI94),MIN($F94*INDEX($AA$24:$DB$24,CJ$4-$D94+1),$F94-SUM($Z94:CI94)))))</f>
        <v>0</v>
      </c>
      <c r="CK94" s="191" t="n">
        <f aca="false" t="array" ref="CK94:CK94">IF(CK$4&lt;$D94,0,IF(CK$4&gt;$F$21,0,IF(CK$4=$F$21,$F94-SUM($Z94:CJ94),MIN($F94*INDEX($AA$24:$DB$24,CK$4-$D94+1),$F94-SUM($Z94:CJ94)))))</f>
        <v>0</v>
      </c>
      <c r="CL94" s="191" t="n">
        <f aca="false" t="array" ref="CL94:CL94">IF(CL$4&lt;$D94,0,IF(CL$4&gt;$F$21,0,IF(CL$4=$F$21,$F94-SUM($Z94:CK94),MIN($F94*INDEX($AA$24:$DB$24,CL$4-$D94+1),$F94-SUM($Z94:CK94)))))</f>
        <v>0</v>
      </c>
      <c r="CM94" s="191" t="n">
        <f aca="false" t="array" ref="CM94:CM94">IF(CM$4&lt;$D94,0,IF(CM$4&gt;$F$21,0,IF(CM$4=$F$21,$F94-SUM($Z94:CL94),MIN($F94*INDEX($AA$24:$DB$24,CM$4-$D94+1),$F94-SUM($Z94:CL94)))))</f>
        <v>0</v>
      </c>
      <c r="CN94" s="191" t="n">
        <f aca="false" t="array" ref="CN94:CN94">IF(CN$4&lt;$D94,0,IF(CN$4&gt;$F$21,0,IF(CN$4=$F$21,$F94-SUM($Z94:CM94),MIN($F94*INDEX($AA$24:$DB$24,CN$4-$D94+1),$F94-SUM($Z94:CM94)))))</f>
        <v>0</v>
      </c>
      <c r="CO94" s="191" t="n">
        <f aca="false" t="array" ref="CO94:CO94">IF(CO$4&lt;$D94,0,IF(CO$4&gt;$F$21,0,IF(CO$4=$F$21,$F94-SUM($Z94:CN94),MIN($F94*INDEX($AA$24:$DB$24,CO$4-$D94+1),$F94-SUM($Z94:CN94)))))</f>
        <v>0</v>
      </c>
      <c r="CP94" s="191" t="n">
        <f aca="false" t="array" ref="CP94:CP94">IF(CP$4&lt;$D94,0,IF(CP$4&gt;$F$21,0,IF(CP$4=$F$21,$F94-SUM($Z94:CO94),MIN($F94*INDEX($AA$24:$DB$24,CP$4-$D94+1),$F94-SUM($Z94:CO94)))))</f>
        <v>0</v>
      </c>
      <c r="CQ94" s="191" t="n">
        <f aca="false" t="array" ref="CQ94:CQ94">IF(CQ$4&lt;$D94,0,IF(CQ$4&gt;$F$21,0,IF(CQ$4=$F$21,$F94-SUM($Z94:CP94),MIN($F94*INDEX($AA$24:$DB$24,CQ$4-$D94+1),$F94-SUM($Z94:CP94)))))</f>
        <v>0</v>
      </c>
      <c r="CR94" s="191" t="n">
        <f aca="false" t="array" ref="CR94:CR94">IF(CR$4&lt;$D94,0,IF(CR$4&gt;$F$21,0,IF(CR$4=$F$21,$F94-SUM($Z94:CQ94),MIN($F94*INDEX($AA$24:$DB$24,CR$4-$D94+1),$F94-SUM($Z94:CQ94)))))</f>
        <v>0</v>
      </c>
      <c r="CS94" s="191" t="n">
        <f aca="false" t="array" ref="CS94:CS94">IF(CS$4&lt;$D94,0,IF(CS$4&gt;$F$21,0,IF(CS$4=$F$21,$F94-SUM($Z94:CR94),MIN($F94*INDEX($AA$24:$DB$24,CS$4-$D94+1),$F94-SUM($Z94:CR94)))))</f>
        <v>0</v>
      </c>
      <c r="CT94" s="191" t="n">
        <f aca="false" t="array" ref="CT94:CT94">IF(CT$4&lt;$D94,0,IF(CT$4&gt;$F$21,0,IF(CT$4=$F$21,$F94-SUM($Z94:CS94),MIN($F94*INDEX($AA$24:$DB$24,CT$4-$D94+1),$F94-SUM($Z94:CS94)))))</f>
        <v>0</v>
      </c>
      <c r="CU94" s="191" t="n">
        <f aca="false" t="array" ref="CU94:CU94">IF(CU$4&lt;$D94,0,IF(CU$4&gt;$F$21,0,IF(CU$4=$F$21,$F94-SUM($Z94:CT94),MIN($F94*INDEX($AA$24:$DB$24,CU$4-$D94+1),$F94-SUM($Z94:CT94)))))</f>
        <v>0</v>
      </c>
      <c r="CV94" s="191" t="n">
        <f aca="false" t="array" ref="CV94:CV94">IF(CV$4&lt;$D94,0,IF(CV$4&gt;$F$21,0,IF(CV$4=$F$21,$F94-SUM($Z94:CU94),MIN($F94*INDEX($AA$24:$DB$24,CV$4-$D94+1),$F94-SUM($Z94:CU94)))))</f>
        <v>0</v>
      </c>
      <c r="CW94" s="191" t="n">
        <f aca="false" t="array" ref="CW94:CW94">IF(CW$4&lt;$D94,0,IF(CW$4&gt;$F$21,0,IF(CW$4=$F$21,$F94-SUM($Z94:CV94),MIN($F94*INDEX($AA$24:$DB$24,CW$4-$D94+1),$F94-SUM($Z94:CV94)))))</f>
        <v>0</v>
      </c>
      <c r="CX94" s="191" t="n">
        <f aca="false" t="array" ref="CX94:CX94">IF(CX$4&lt;$D94,0,IF(CX$4&gt;$F$21,0,IF(CX$4=$F$21,$F94-SUM($Z94:CW94),MIN($F94*INDEX($AA$24:$DB$24,CX$4-$D94+1),$F94-SUM($Z94:CW94)))))</f>
        <v>0</v>
      </c>
      <c r="CY94" s="191" t="n">
        <f aca="false" t="array" ref="CY94:CY94">IF(CY$4&lt;$D94,0,IF(CY$4&gt;$F$21,0,IF(CY$4=$F$21,$F94-SUM($Z94:CX94),MIN($F94*INDEX($AA$24:$DB$24,CY$4-$D94+1),$F94-SUM($Z94:CX94)))))</f>
        <v>0</v>
      </c>
      <c r="CZ94" s="191" t="n">
        <f aca="false" t="array" ref="CZ94:CZ94">IF(CZ$4&lt;$D94,0,IF(CZ$4&gt;$F$21,0,IF(CZ$4=$F$21,$F94-SUM($Z94:CY94),MIN($F94*INDEX($AA$24:$DB$24,CZ$4-$D94+1),$F94-SUM($Z94:CY94)))))</f>
        <v>0</v>
      </c>
      <c r="DA94" s="191" t="n">
        <f aca="false" t="array" ref="DA94:DA94">IF(DA$4&lt;$D94,0,IF(DA$4&gt;$F$21,0,IF(DA$4=$F$21,$F94-SUM($Z94:CZ94),MIN($F94*INDEX($AA$24:$DB$24,DA$4-$D94+1),$F94-SUM($Z94:CZ94)))))</f>
        <v>0</v>
      </c>
      <c r="DB94" s="191" t="n">
        <f aca="false" t="array" ref="DB94:DB94">IF(DB$4&lt;$D94,0,IF(DB$4&gt;$F$21,0,IF(DB$4=$F$21,$F94-SUM($Z94:DA94),MIN($F94*INDEX($AA$24:$DB$24,DB$4-$D94+1),$F94-SUM($Z94:DA94)))))</f>
        <v>0</v>
      </c>
    </row>
    <row r="95" customFormat="false" ht="14.25" hidden="false" customHeight="false" outlineLevel="3" collapsed="false">
      <c r="D95" s="3" t="n">
        <v>70</v>
      </c>
      <c r="E95" s="3" t="str">
        <v>Total Capex Year 70</v>
      </c>
      <c r="F95" s="187" t="n">
        <v>0</v>
      </c>
      <c r="G95" s="187" t="n">
        <f aca="false">SUM(AA95:DB95)-F95</f>
        <v>0</v>
      </c>
      <c r="AA95" s="191" t="n">
        <f aca="false" t="array" ref="AA95:AA95">IF(AA$4&lt;$D95,0,IF(AA$4&gt;$F$21,0,IF(AA$4=$F$21,$F95-SUM($Z95:Z95),MIN($F95*INDEX($AA$24:$DB$24,AA$4-$D95+1),$F95-SUM($Z95:Z95)))))</f>
        <v>0</v>
      </c>
      <c r="AB95" s="191" t="n">
        <f aca="false" t="array" ref="AB95:AB95">IF(AB$4&lt;$D95,0,IF(AB$4&gt;$F$21,0,IF(AB$4=$F$21,$F95-SUM($Z95:AA95),MIN($F95*INDEX($AA$24:$DB$24,AB$4-$D95+1),$F95-SUM($Z95:AA95)))))</f>
        <v>0</v>
      </c>
      <c r="AC95" s="191" t="n">
        <f aca="false" t="array" ref="AC95:AC95">IF(AC$4&lt;$D95,0,IF(AC$4&gt;$F$21,0,IF(AC$4=$F$21,$F95-SUM($Z95:AB95),MIN($F95*INDEX($AA$24:$DB$24,AC$4-$D95+1),$F95-SUM($Z95:AB95)))))</f>
        <v>0</v>
      </c>
      <c r="AD95" s="191" t="n">
        <f aca="false" t="array" ref="AD95:AD95">IF(AD$4&lt;$D95,0,IF(AD$4&gt;$F$21,0,IF(AD$4=$F$21,$F95-SUM($Z95:AC95),MIN($F95*INDEX($AA$24:$DB$24,AD$4-$D95+1),$F95-SUM($Z95:AC95)))))</f>
        <v>0</v>
      </c>
      <c r="AE95" s="191" t="n">
        <f aca="false" t="array" ref="AE95:AE95">IF(AE$4&lt;$D95,0,IF(AE$4&gt;$F$21,0,IF(AE$4=$F$21,$F95-SUM($Z95:AD95),MIN($F95*INDEX($AA$24:$DB$24,AE$4-$D95+1),$F95-SUM($Z95:AD95)))))</f>
        <v>0</v>
      </c>
      <c r="AF95" s="191" t="n">
        <f aca="false" t="array" ref="AF95:AF95">IF(AF$4&lt;$D95,0,IF(AF$4&gt;$F$21,0,IF(AF$4=$F$21,$F95-SUM($Z95:AE95),MIN($F95*INDEX($AA$24:$DB$24,AF$4-$D95+1),$F95-SUM($Z95:AE95)))))</f>
        <v>0</v>
      </c>
      <c r="AG95" s="191" t="n">
        <f aca="false" t="array" ref="AG95:AG95">IF(AG$4&lt;$D95,0,IF(AG$4&gt;$F$21,0,IF(AG$4=$F$21,$F95-SUM($Z95:AF95),MIN($F95*INDEX($AA$24:$DB$24,AG$4-$D95+1),$F95-SUM($Z95:AF95)))))</f>
        <v>0</v>
      </c>
      <c r="AH95" s="191" t="n">
        <f aca="false" t="array" ref="AH95:AH95">IF(AH$4&lt;$D95,0,IF(AH$4&gt;$F$21,0,IF(AH$4=$F$21,$F95-SUM($Z95:AG95),MIN($F95*INDEX($AA$24:$DB$24,AH$4-$D95+1),$F95-SUM($Z95:AG95)))))</f>
        <v>0</v>
      </c>
      <c r="AI95" s="191" t="n">
        <f aca="false" t="array" ref="AI95:AI95">IF(AI$4&lt;$D95,0,IF(AI$4&gt;$F$21,0,IF(AI$4=$F$21,$F95-SUM($Z95:AH95),MIN($F95*INDEX($AA$24:$DB$24,AI$4-$D95+1),$F95-SUM($Z95:AH95)))))</f>
        <v>0</v>
      </c>
      <c r="AJ95" s="191" t="n">
        <f aca="false" t="array" ref="AJ95:AJ95">IF(AJ$4&lt;$D95,0,IF(AJ$4&gt;$F$21,0,IF(AJ$4=$F$21,$F95-SUM($Z95:AI95),MIN($F95*INDEX($AA$24:$DB$24,AJ$4-$D95+1),$F95-SUM($Z95:AI95)))))</f>
        <v>0</v>
      </c>
      <c r="AK95" s="191" t="n">
        <f aca="false" t="array" ref="AK95:AK95">IF(AK$4&lt;$D95,0,IF(AK$4&gt;$F$21,0,IF(AK$4=$F$21,$F95-SUM($Z95:AJ95),MIN($F95*INDEX($AA$24:$DB$24,AK$4-$D95+1),$F95-SUM($Z95:AJ95)))))</f>
        <v>0</v>
      </c>
      <c r="AL95" s="191" t="n">
        <f aca="false" t="array" ref="AL95:AL95">IF(AL$4&lt;$D95,0,IF(AL$4&gt;$F$21,0,IF(AL$4=$F$21,$F95-SUM($Z95:AK95),MIN($F95*INDEX($AA$24:$DB$24,AL$4-$D95+1),$F95-SUM($Z95:AK95)))))</f>
        <v>0</v>
      </c>
      <c r="AM95" s="191" t="n">
        <f aca="false" t="array" ref="AM95:AM95">IF(AM$4&lt;$D95,0,IF(AM$4&gt;$F$21,0,IF(AM$4=$F$21,$F95-SUM($Z95:AL95),MIN($F95*INDEX($AA$24:$DB$24,AM$4-$D95+1),$F95-SUM($Z95:AL95)))))</f>
        <v>0</v>
      </c>
      <c r="AN95" s="191" t="n">
        <f aca="false" t="array" ref="AN95:AN95">IF(AN$4&lt;$D95,0,IF(AN$4&gt;$F$21,0,IF(AN$4=$F$21,$F95-SUM($Z95:AM95),MIN($F95*INDEX($AA$24:$DB$24,AN$4-$D95+1),$F95-SUM($Z95:AM95)))))</f>
        <v>0</v>
      </c>
      <c r="AO95" s="191" t="n">
        <f aca="false" t="array" ref="AO95:AO95">IF(AO$4&lt;$D95,0,IF(AO$4&gt;$F$21,0,IF(AO$4=$F$21,$F95-SUM($Z95:AN95),MIN($F95*INDEX($AA$24:$DB$24,AO$4-$D95+1),$F95-SUM($Z95:AN95)))))</f>
        <v>0</v>
      </c>
      <c r="AP95" s="191" t="n">
        <f aca="false" t="array" ref="AP95:AP95">IF(AP$4&lt;$D95,0,IF(AP$4&gt;$F$21,0,IF(AP$4=$F$21,$F95-SUM($Z95:AO95),MIN($F95*INDEX($AA$24:$DB$24,AP$4-$D95+1),$F95-SUM($Z95:AO95)))))</f>
        <v>0</v>
      </c>
      <c r="AQ95" s="191" t="n">
        <f aca="false" t="array" ref="AQ95:AQ95">IF(AQ$4&lt;$D95,0,IF(AQ$4&gt;$F$21,0,IF(AQ$4=$F$21,$F95-SUM($Z95:AP95),MIN($F95*INDEX($AA$24:$DB$24,AQ$4-$D95+1),$F95-SUM($Z95:AP95)))))</f>
        <v>0</v>
      </c>
      <c r="AR95" s="191" t="n">
        <f aca="false" t="array" ref="AR95:AR95">IF(AR$4&lt;$D95,0,IF(AR$4&gt;$F$21,0,IF(AR$4=$F$21,$F95-SUM($Z95:AQ95),MIN($F95*INDEX($AA$24:$DB$24,AR$4-$D95+1),$F95-SUM($Z95:AQ95)))))</f>
        <v>0</v>
      </c>
      <c r="AS95" s="191" t="n">
        <f aca="false" t="array" ref="AS95:AS95">IF(AS$4&lt;$D95,0,IF(AS$4&gt;$F$21,0,IF(AS$4=$F$21,$F95-SUM($Z95:AR95),MIN($F95*INDEX($AA$24:$DB$24,AS$4-$D95+1),$F95-SUM($Z95:AR95)))))</f>
        <v>0</v>
      </c>
      <c r="AT95" s="191" t="n">
        <f aca="false" t="array" ref="AT95:AT95">IF(AT$4&lt;$D95,0,IF(AT$4&gt;$F$21,0,IF(AT$4=$F$21,$F95-SUM($Z95:AS95),MIN($F95*INDEX($AA$24:$DB$24,AT$4-$D95+1),$F95-SUM($Z95:AS95)))))</f>
        <v>0</v>
      </c>
      <c r="AU95" s="191" t="n">
        <f aca="false" t="array" ref="AU95:AU95">IF(AU$4&lt;$D95,0,IF(AU$4&gt;$F$21,0,IF(AU$4=$F$21,$F95-SUM($Z95:AT95),MIN($F95*INDEX($AA$24:$DB$24,AU$4-$D95+1),$F95-SUM($Z95:AT95)))))</f>
        <v>0</v>
      </c>
      <c r="AV95" s="191" t="n">
        <f aca="false" t="array" ref="AV95:AV95">IF(AV$4&lt;$D95,0,IF(AV$4&gt;$F$21,0,IF(AV$4=$F$21,$F95-SUM($Z95:AU95),MIN($F95*INDEX($AA$24:$DB$24,AV$4-$D95+1),$F95-SUM($Z95:AU95)))))</f>
        <v>0</v>
      </c>
      <c r="AW95" s="191" t="n">
        <f aca="false" t="array" ref="AW95:AW95">IF(AW$4&lt;$D95,0,IF(AW$4&gt;$F$21,0,IF(AW$4=$F$21,$F95-SUM($Z95:AV95),MIN($F95*INDEX($AA$24:$DB$24,AW$4-$D95+1),$F95-SUM($Z95:AV95)))))</f>
        <v>0</v>
      </c>
      <c r="AX95" s="191" t="n">
        <f aca="false" t="array" ref="AX95:AX95">IF(AX$4&lt;$D95,0,IF(AX$4&gt;$F$21,0,IF(AX$4=$F$21,$F95-SUM($Z95:AW95),MIN($F95*INDEX($AA$24:$DB$24,AX$4-$D95+1),$F95-SUM($Z95:AW95)))))</f>
        <v>0</v>
      </c>
      <c r="AY95" s="191" t="n">
        <f aca="false" t="array" ref="AY95:AY95">IF(AY$4&lt;$D95,0,IF(AY$4&gt;$F$21,0,IF(AY$4=$F$21,$F95-SUM($Z95:AX95),MIN($F95*INDEX($AA$24:$DB$24,AY$4-$D95+1),$F95-SUM($Z95:AX95)))))</f>
        <v>0</v>
      </c>
      <c r="AZ95" s="191" t="n">
        <f aca="false" t="array" ref="AZ95:AZ95">IF(AZ$4&lt;$D95,0,IF(AZ$4&gt;$F$21,0,IF(AZ$4=$F$21,$F95-SUM($Z95:AY95),MIN($F95*INDEX($AA$24:$DB$24,AZ$4-$D95+1),$F95-SUM($Z95:AY95)))))</f>
        <v>0</v>
      </c>
      <c r="BA95" s="191" t="n">
        <f aca="false" t="array" ref="BA95:BA95">IF(BA$4&lt;$D95,0,IF(BA$4&gt;$F$21,0,IF(BA$4=$F$21,$F95-SUM($Z95:AZ95),MIN($F95*INDEX($AA$24:$DB$24,BA$4-$D95+1),$F95-SUM($Z95:AZ95)))))</f>
        <v>0</v>
      </c>
      <c r="BB95" s="191" t="n">
        <f aca="false" t="array" ref="BB95:BB95">IF(BB$4&lt;$D95,0,IF(BB$4&gt;$F$21,0,IF(BB$4=$F$21,$F95-SUM($Z95:BA95),MIN($F95*INDEX($AA$24:$DB$24,BB$4-$D95+1),$F95-SUM($Z95:BA95)))))</f>
        <v>0</v>
      </c>
      <c r="BC95" s="191" t="n">
        <f aca="false" t="array" ref="BC95:BC95">IF(BC$4&lt;$D95,0,IF(BC$4&gt;$F$21,0,IF(BC$4=$F$21,$F95-SUM($Z95:BB95),MIN($F95*INDEX($AA$24:$DB$24,BC$4-$D95+1),$F95-SUM($Z95:BB95)))))</f>
        <v>0</v>
      </c>
      <c r="BD95" s="191" t="n">
        <f aca="false" t="array" ref="BD95:BD95">IF(BD$4&lt;$D95,0,IF(BD$4&gt;$F$21,0,IF(BD$4=$F$21,$F95-SUM($Z95:BC95),MIN($F95*INDEX($AA$24:$DB$24,BD$4-$D95+1),$F95-SUM($Z95:BC95)))))</f>
        <v>0</v>
      </c>
      <c r="BE95" s="191" t="n">
        <f aca="false" t="array" ref="BE95:BE95">IF(BE$4&lt;$D95,0,IF(BE$4&gt;$F$21,0,IF(BE$4=$F$21,$F95-SUM($Z95:BD95),MIN($F95*INDEX($AA$24:$DB$24,BE$4-$D95+1),$F95-SUM($Z95:BD95)))))</f>
        <v>0</v>
      </c>
      <c r="BF95" s="191" t="n">
        <f aca="false" t="array" ref="BF95:BF95">IF(BF$4&lt;$D95,0,IF(BF$4&gt;$F$21,0,IF(BF$4=$F$21,$F95-SUM($Z95:BE95),MIN($F95*INDEX($AA$24:$DB$24,BF$4-$D95+1),$F95-SUM($Z95:BE95)))))</f>
        <v>0</v>
      </c>
      <c r="BG95" s="191" t="n">
        <f aca="false" t="array" ref="BG95:BG95">IF(BG$4&lt;$D95,0,IF(BG$4&gt;$F$21,0,IF(BG$4=$F$21,$F95-SUM($Z95:BF95),MIN($F95*INDEX($AA$24:$DB$24,BG$4-$D95+1),$F95-SUM($Z95:BF95)))))</f>
        <v>0</v>
      </c>
      <c r="BH95" s="191" t="n">
        <f aca="false" t="array" ref="BH95:BH95">IF(BH$4&lt;$D95,0,IF(BH$4&gt;$F$21,0,IF(BH$4=$F$21,$F95-SUM($Z95:BG95),MIN($F95*INDEX($AA$24:$DB$24,BH$4-$D95+1),$F95-SUM($Z95:BG95)))))</f>
        <v>0</v>
      </c>
      <c r="BI95" s="191" t="n">
        <f aca="false" t="array" ref="BI95:BI95">IF(BI$4&lt;$D95,0,IF(BI$4&gt;$F$21,0,IF(BI$4=$F$21,$F95-SUM($Z95:BH95),MIN($F95*INDEX($AA$24:$DB$24,BI$4-$D95+1),$F95-SUM($Z95:BH95)))))</f>
        <v>0</v>
      </c>
      <c r="BJ95" s="191" t="n">
        <f aca="false" t="array" ref="BJ95:BJ95">IF(BJ$4&lt;$D95,0,IF(BJ$4&gt;$F$21,0,IF(BJ$4=$F$21,$F95-SUM($Z95:BI95),MIN($F95*INDEX($AA$24:$DB$24,BJ$4-$D95+1),$F95-SUM($Z95:BI95)))))</f>
        <v>0</v>
      </c>
      <c r="BK95" s="191" t="n">
        <f aca="false" t="array" ref="BK95:BK95">IF(BK$4&lt;$D95,0,IF(BK$4&gt;$F$21,0,IF(BK$4=$F$21,$F95-SUM($Z95:BJ95),MIN($F95*INDEX($AA$24:$DB$24,BK$4-$D95+1),$F95-SUM($Z95:BJ95)))))</f>
        <v>0</v>
      </c>
      <c r="BL95" s="191" t="n">
        <f aca="false" t="array" ref="BL95:BL95">IF(BL$4&lt;$D95,0,IF(BL$4&gt;$F$21,0,IF(BL$4=$F$21,$F95-SUM($Z95:BK95),MIN($F95*INDEX($AA$24:$DB$24,BL$4-$D95+1),$F95-SUM($Z95:BK95)))))</f>
        <v>0</v>
      </c>
      <c r="BM95" s="191" t="n">
        <f aca="false" t="array" ref="BM95:BM95">IF(BM$4&lt;$D95,0,IF(BM$4&gt;$F$21,0,IF(BM$4=$F$21,$F95-SUM($Z95:BL95),MIN($F95*INDEX($AA$24:$DB$24,BM$4-$D95+1),$F95-SUM($Z95:BL95)))))</f>
        <v>0</v>
      </c>
      <c r="BN95" s="191" t="n">
        <f aca="false" t="array" ref="BN95:BN95">IF(BN$4&lt;$D95,0,IF(BN$4&gt;$F$21,0,IF(BN$4=$F$21,$F95-SUM($Z95:BM95),MIN($F95*INDEX($AA$24:$DB$24,BN$4-$D95+1),$F95-SUM($Z95:BM95)))))</f>
        <v>0</v>
      </c>
      <c r="BO95" s="191" t="n">
        <f aca="false" t="array" ref="BO95:BO95">IF(BO$4&lt;$D95,0,IF(BO$4&gt;$F$21,0,IF(BO$4=$F$21,$F95-SUM($Z95:BN95),MIN($F95*INDEX($AA$24:$DB$24,BO$4-$D95+1),$F95-SUM($Z95:BN95)))))</f>
        <v>0</v>
      </c>
      <c r="BP95" s="191" t="n">
        <f aca="false" t="array" ref="BP95:BP95">IF(BP$4&lt;$D95,0,IF(BP$4&gt;$F$21,0,IF(BP$4=$F$21,$F95-SUM($Z95:BO95),MIN($F95*INDEX($AA$24:$DB$24,BP$4-$D95+1),$F95-SUM($Z95:BO95)))))</f>
        <v>0</v>
      </c>
      <c r="BQ95" s="191" t="n">
        <f aca="false" t="array" ref="BQ95:BQ95">IF(BQ$4&lt;$D95,0,IF(BQ$4&gt;$F$21,0,IF(BQ$4=$F$21,$F95-SUM($Z95:BP95),MIN($F95*INDEX($AA$24:$DB$24,BQ$4-$D95+1),$F95-SUM($Z95:BP95)))))</f>
        <v>0</v>
      </c>
      <c r="BR95" s="191" t="n">
        <f aca="false" t="array" ref="BR95:BR95">IF(BR$4&lt;$D95,0,IF(BR$4&gt;$F$21,0,IF(BR$4=$F$21,$F95-SUM($Z95:BQ95),MIN($F95*INDEX($AA$24:$DB$24,BR$4-$D95+1),$F95-SUM($Z95:BQ95)))))</f>
        <v>0</v>
      </c>
      <c r="BS95" s="191" t="n">
        <f aca="false" t="array" ref="BS95:BS95">IF(BS$4&lt;$D95,0,IF(BS$4&gt;$F$21,0,IF(BS$4=$F$21,$F95-SUM($Z95:BR95),MIN($F95*INDEX($AA$24:$DB$24,BS$4-$D95+1),$F95-SUM($Z95:BR95)))))</f>
        <v>0</v>
      </c>
      <c r="BT95" s="191" t="n">
        <f aca="false" t="array" ref="BT95:BT95">IF(BT$4&lt;$D95,0,IF(BT$4&gt;$F$21,0,IF(BT$4=$F$21,$F95-SUM($Z95:BS95),MIN($F95*INDEX($AA$24:$DB$24,BT$4-$D95+1),$F95-SUM($Z95:BS95)))))</f>
        <v>0</v>
      </c>
      <c r="BU95" s="191" t="n">
        <f aca="false" t="array" ref="BU95:BU95">IF(BU$4&lt;$D95,0,IF(BU$4&gt;$F$21,0,IF(BU$4=$F$21,$F95-SUM($Z95:BT95),MIN($F95*INDEX($AA$24:$DB$24,BU$4-$D95+1),$F95-SUM($Z95:BT95)))))</f>
        <v>0</v>
      </c>
      <c r="BV95" s="191" t="n">
        <f aca="false" t="array" ref="BV95:BV95">IF(BV$4&lt;$D95,0,IF(BV$4&gt;$F$21,0,IF(BV$4=$F$21,$F95-SUM($Z95:BU95),MIN($F95*INDEX($AA$24:$DB$24,BV$4-$D95+1),$F95-SUM($Z95:BU95)))))</f>
        <v>0</v>
      </c>
      <c r="BW95" s="191" t="n">
        <f aca="false" t="array" ref="BW95:BW95">IF(BW$4&lt;$D95,0,IF(BW$4&gt;$F$21,0,IF(BW$4=$F$21,$F95-SUM($Z95:BV95),MIN($F95*INDEX($AA$24:$DB$24,BW$4-$D95+1),$F95-SUM($Z95:BV95)))))</f>
        <v>0</v>
      </c>
      <c r="BX95" s="191" t="n">
        <f aca="false" t="array" ref="BX95:BX95">IF(BX$4&lt;$D95,0,IF(BX$4&gt;$F$21,0,IF(BX$4=$F$21,$F95-SUM($Z95:BW95),MIN($F95*INDEX($AA$24:$DB$24,BX$4-$D95+1),$F95-SUM($Z95:BW95)))))</f>
        <v>0</v>
      </c>
      <c r="BY95" s="191" t="n">
        <f aca="false" t="array" ref="BY95:BY95">IF(BY$4&lt;$D95,0,IF(BY$4&gt;$F$21,0,IF(BY$4=$F$21,$F95-SUM($Z95:BX95),MIN($F95*INDEX($AA$24:$DB$24,BY$4-$D95+1),$F95-SUM($Z95:BX95)))))</f>
        <v>0</v>
      </c>
      <c r="BZ95" s="191" t="n">
        <f aca="false" t="array" ref="BZ95:BZ95">IF(BZ$4&lt;$D95,0,IF(BZ$4&gt;$F$21,0,IF(BZ$4=$F$21,$F95-SUM($Z95:BY95),MIN($F95*INDEX($AA$24:$DB$24,BZ$4-$D95+1),$F95-SUM($Z95:BY95)))))</f>
        <v>0</v>
      </c>
      <c r="CA95" s="191" t="n">
        <f aca="false" t="array" ref="CA95:CA95">IF(CA$4&lt;$D95,0,IF(CA$4&gt;$F$21,0,IF(CA$4=$F$21,$F95-SUM($Z95:BZ95),MIN($F95*INDEX($AA$24:$DB$24,CA$4-$D95+1),$F95-SUM($Z95:BZ95)))))</f>
        <v>0</v>
      </c>
      <c r="CB95" s="191" t="n">
        <f aca="false" t="array" ref="CB95:CB95">IF(CB$4&lt;$D95,0,IF(CB$4&gt;$F$21,0,IF(CB$4=$F$21,$F95-SUM($Z95:CA95),MIN($F95*INDEX($AA$24:$DB$24,CB$4-$D95+1),$F95-SUM($Z95:CA95)))))</f>
        <v>0</v>
      </c>
      <c r="CC95" s="191" t="n">
        <f aca="false" t="array" ref="CC95:CC95">IF(CC$4&lt;$D95,0,IF(CC$4&gt;$F$21,0,IF(CC$4=$F$21,$F95-SUM($Z95:CB95),MIN($F95*INDEX($AA$24:$DB$24,CC$4-$D95+1),$F95-SUM($Z95:CB95)))))</f>
        <v>0</v>
      </c>
      <c r="CD95" s="191" t="n">
        <f aca="false" t="array" ref="CD95:CD95">IF(CD$4&lt;$D95,0,IF(CD$4&gt;$F$21,0,IF(CD$4=$F$21,$F95-SUM($Z95:CC95),MIN($F95*INDEX($AA$24:$DB$24,CD$4-$D95+1),$F95-SUM($Z95:CC95)))))</f>
        <v>0</v>
      </c>
      <c r="CE95" s="191" t="n">
        <f aca="false" t="array" ref="CE95:CE95">IF(CE$4&lt;$D95,0,IF(CE$4&gt;$F$21,0,IF(CE$4=$F$21,$F95-SUM($Z95:CD95),MIN($F95*INDEX($AA$24:$DB$24,CE$4-$D95+1),$F95-SUM($Z95:CD95)))))</f>
        <v>0</v>
      </c>
      <c r="CF95" s="191" t="n">
        <f aca="false" t="array" ref="CF95:CF95">IF(CF$4&lt;$D95,0,IF(CF$4&gt;$F$21,0,IF(CF$4=$F$21,$F95-SUM($Z95:CE95),MIN($F95*INDEX($AA$24:$DB$24,CF$4-$D95+1),$F95-SUM($Z95:CE95)))))</f>
        <v>0</v>
      </c>
      <c r="CG95" s="191" t="n">
        <f aca="false" t="array" ref="CG95:CG95">IF(CG$4&lt;$D95,0,IF(CG$4&gt;$F$21,0,IF(CG$4=$F$21,$F95-SUM($Z95:CF95),MIN($F95*INDEX($AA$24:$DB$24,CG$4-$D95+1),$F95-SUM($Z95:CF95)))))</f>
        <v>0</v>
      </c>
      <c r="CH95" s="191" t="n">
        <f aca="false" t="array" ref="CH95:CH95">IF(CH$4&lt;$D95,0,IF(CH$4&gt;$F$21,0,IF(CH$4=$F$21,$F95-SUM($Z95:CG95),MIN($F95*INDEX($AA$24:$DB$24,CH$4-$D95+1),$F95-SUM($Z95:CG95)))))</f>
        <v>0</v>
      </c>
      <c r="CI95" s="191" t="n">
        <f aca="false" t="array" ref="CI95:CI95">IF(CI$4&lt;$D95,0,IF(CI$4&gt;$F$21,0,IF(CI$4=$F$21,$F95-SUM($Z95:CH95),MIN($F95*INDEX($AA$24:$DB$24,CI$4-$D95+1),$F95-SUM($Z95:CH95)))))</f>
        <v>0</v>
      </c>
      <c r="CJ95" s="191" t="n">
        <f aca="false" t="array" ref="CJ95:CJ95">IF(CJ$4&lt;$D95,0,IF(CJ$4&gt;$F$21,0,IF(CJ$4=$F$21,$F95-SUM($Z95:CI95),MIN($F95*INDEX($AA$24:$DB$24,CJ$4-$D95+1),$F95-SUM($Z95:CI95)))))</f>
        <v>0</v>
      </c>
      <c r="CK95" s="191" t="n">
        <f aca="false" t="array" ref="CK95:CK95">IF(CK$4&lt;$D95,0,IF(CK$4&gt;$F$21,0,IF(CK$4=$F$21,$F95-SUM($Z95:CJ95),MIN($F95*INDEX($AA$24:$DB$24,CK$4-$D95+1),$F95-SUM($Z95:CJ95)))))</f>
        <v>0</v>
      </c>
      <c r="CL95" s="191" t="n">
        <f aca="false" t="array" ref="CL95:CL95">IF(CL$4&lt;$D95,0,IF(CL$4&gt;$F$21,0,IF(CL$4=$F$21,$F95-SUM($Z95:CK95),MIN($F95*INDEX($AA$24:$DB$24,CL$4-$D95+1),$F95-SUM($Z95:CK95)))))</f>
        <v>0</v>
      </c>
      <c r="CM95" s="191" t="n">
        <f aca="false" t="array" ref="CM95:CM95">IF(CM$4&lt;$D95,0,IF(CM$4&gt;$F$21,0,IF(CM$4=$F$21,$F95-SUM($Z95:CL95),MIN($F95*INDEX($AA$24:$DB$24,CM$4-$D95+1),$F95-SUM($Z95:CL95)))))</f>
        <v>0</v>
      </c>
      <c r="CN95" s="191" t="n">
        <f aca="false" t="array" ref="CN95:CN95">IF(CN$4&lt;$D95,0,IF(CN$4&gt;$F$21,0,IF(CN$4=$F$21,$F95-SUM($Z95:CM95),MIN($F95*INDEX($AA$24:$DB$24,CN$4-$D95+1),$F95-SUM($Z95:CM95)))))</f>
        <v>0</v>
      </c>
      <c r="CO95" s="191" t="n">
        <f aca="false" t="array" ref="CO95:CO95">IF(CO$4&lt;$D95,0,IF(CO$4&gt;$F$21,0,IF(CO$4=$F$21,$F95-SUM($Z95:CN95),MIN($F95*INDEX($AA$24:$DB$24,CO$4-$D95+1),$F95-SUM($Z95:CN95)))))</f>
        <v>0</v>
      </c>
      <c r="CP95" s="191" t="n">
        <f aca="false" t="array" ref="CP95:CP95">IF(CP$4&lt;$D95,0,IF(CP$4&gt;$F$21,0,IF(CP$4=$F$21,$F95-SUM($Z95:CO95),MIN($F95*INDEX($AA$24:$DB$24,CP$4-$D95+1),$F95-SUM($Z95:CO95)))))</f>
        <v>0</v>
      </c>
      <c r="CQ95" s="191" t="n">
        <f aca="false" t="array" ref="CQ95:CQ95">IF(CQ$4&lt;$D95,0,IF(CQ$4&gt;$F$21,0,IF(CQ$4=$F$21,$F95-SUM($Z95:CP95),MIN($F95*INDEX($AA$24:$DB$24,CQ$4-$D95+1),$F95-SUM($Z95:CP95)))))</f>
        <v>0</v>
      </c>
      <c r="CR95" s="191" t="n">
        <f aca="false" t="array" ref="CR95:CR95">IF(CR$4&lt;$D95,0,IF(CR$4&gt;$F$21,0,IF(CR$4=$F$21,$F95-SUM($Z95:CQ95),MIN($F95*INDEX($AA$24:$DB$24,CR$4-$D95+1),$F95-SUM($Z95:CQ95)))))</f>
        <v>0</v>
      </c>
      <c r="CS95" s="191" t="n">
        <f aca="false" t="array" ref="CS95:CS95">IF(CS$4&lt;$D95,0,IF(CS$4&gt;$F$21,0,IF(CS$4=$F$21,$F95-SUM($Z95:CR95),MIN($F95*INDEX($AA$24:$DB$24,CS$4-$D95+1),$F95-SUM($Z95:CR95)))))</f>
        <v>0</v>
      </c>
      <c r="CT95" s="191" t="n">
        <f aca="false" t="array" ref="CT95:CT95">IF(CT$4&lt;$D95,0,IF(CT$4&gt;$F$21,0,IF(CT$4=$F$21,$F95-SUM($Z95:CS95),MIN($F95*INDEX($AA$24:$DB$24,CT$4-$D95+1),$F95-SUM($Z95:CS95)))))</f>
        <v>0</v>
      </c>
      <c r="CU95" s="191" t="n">
        <f aca="false" t="array" ref="CU95:CU95">IF(CU$4&lt;$D95,0,IF(CU$4&gt;$F$21,0,IF(CU$4=$F$21,$F95-SUM($Z95:CT95),MIN($F95*INDEX($AA$24:$DB$24,CU$4-$D95+1),$F95-SUM($Z95:CT95)))))</f>
        <v>0</v>
      </c>
      <c r="CV95" s="191" t="n">
        <f aca="false" t="array" ref="CV95:CV95">IF(CV$4&lt;$D95,0,IF(CV$4&gt;$F$21,0,IF(CV$4=$F$21,$F95-SUM($Z95:CU95),MIN($F95*INDEX($AA$24:$DB$24,CV$4-$D95+1),$F95-SUM($Z95:CU95)))))</f>
        <v>0</v>
      </c>
      <c r="CW95" s="191" t="n">
        <f aca="false" t="array" ref="CW95:CW95">IF(CW$4&lt;$D95,0,IF(CW$4&gt;$F$21,0,IF(CW$4=$F$21,$F95-SUM($Z95:CV95),MIN($F95*INDEX($AA$24:$DB$24,CW$4-$D95+1),$F95-SUM($Z95:CV95)))))</f>
        <v>0</v>
      </c>
      <c r="CX95" s="191" t="n">
        <f aca="false" t="array" ref="CX95:CX95">IF(CX$4&lt;$D95,0,IF(CX$4&gt;$F$21,0,IF(CX$4=$F$21,$F95-SUM($Z95:CW95),MIN($F95*INDEX($AA$24:$DB$24,CX$4-$D95+1),$F95-SUM($Z95:CW95)))))</f>
        <v>0</v>
      </c>
      <c r="CY95" s="191" t="n">
        <f aca="false" t="array" ref="CY95:CY95">IF(CY$4&lt;$D95,0,IF(CY$4&gt;$F$21,0,IF(CY$4=$F$21,$F95-SUM($Z95:CX95),MIN($F95*INDEX($AA$24:$DB$24,CY$4-$D95+1),$F95-SUM($Z95:CX95)))))</f>
        <v>0</v>
      </c>
      <c r="CZ95" s="191" t="n">
        <f aca="false" t="array" ref="CZ95:CZ95">IF(CZ$4&lt;$D95,0,IF(CZ$4&gt;$F$21,0,IF(CZ$4=$F$21,$F95-SUM($Z95:CY95),MIN($F95*INDEX($AA$24:$DB$24,CZ$4-$D95+1),$F95-SUM($Z95:CY95)))))</f>
        <v>0</v>
      </c>
      <c r="DA95" s="191" t="n">
        <f aca="false" t="array" ref="DA95:DA95">IF(DA$4&lt;$D95,0,IF(DA$4&gt;$F$21,0,IF(DA$4=$F$21,$F95-SUM($Z95:CZ95),MIN($F95*INDEX($AA$24:$DB$24,DA$4-$D95+1),$F95-SUM($Z95:CZ95)))))</f>
        <v>0</v>
      </c>
      <c r="DB95" s="191" t="n">
        <f aca="false" t="array" ref="DB95:DB95">IF(DB$4&lt;$D95,0,IF(DB$4&gt;$F$21,0,IF(DB$4=$F$21,$F95-SUM($Z95:DA95),MIN($F95*INDEX($AA$24:$DB$24,DB$4-$D95+1),$F95-SUM($Z95:DA95)))))</f>
        <v>0</v>
      </c>
    </row>
    <row r="96" customFormat="false" ht="14.25" hidden="false" customHeight="false" outlineLevel="3" collapsed="false">
      <c r="D96" s="3" t="n">
        <v>71</v>
      </c>
      <c r="E96" s="3" t="str">
        <v>Total Capex Year 71</v>
      </c>
      <c r="F96" s="187" t="n">
        <v>0</v>
      </c>
      <c r="G96" s="187" t="n">
        <f aca="false">SUM(AA96:DB96)-F96</f>
        <v>0</v>
      </c>
      <c r="AA96" s="191" t="n">
        <f aca="false" t="array" ref="AA96:AA96">IF(AA$4&lt;$D96,0,IF(AA$4&gt;$F$21,0,IF(AA$4=$F$21,$F96-SUM($Z96:Z96),MIN($F96*INDEX($AA$24:$DB$24,AA$4-$D96+1),$F96-SUM($Z96:Z96)))))</f>
        <v>0</v>
      </c>
      <c r="AB96" s="191" t="n">
        <f aca="false" t="array" ref="AB96:AB96">IF(AB$4&lt;$D96,0,IF(AB$4&gt;$F$21,0,IF(AB$4=$F$21,$F96-SUM($Z96:AA96),MIN($F96*INDEX($AA$24:$DB$24,AB$4-$D96+1),$F96-SUM($Z96:AA96)))))</f>
        <v>0</v>
      </c>
      <c r="AC96" s="191" t="n">
        <f aca="false" t="array" ref="AC96:AC96">IF(AC$4&lt;$D96,0,IF(AC$4&gt;$F$21,0,IF(AC$4=$F$21,$F96-SUM($Z96:AB96),MIN($F96*INDEX($AA$24:$DB$24,AC$4-$D96+1),$F96-SUM($Z96:AB96)))))</f>
        <v>0</v>
      </c>
      <c r="AD96" s="191" t="n">
        <f aca="false" t="array" ref="AD96:AD96">IF(AD$4&lt;$D96,0,IF(AD$4&gt;$F$21,0,IF(AD$4=$F$21,$F96-SUM($Z96:AC96),MIN($F96*INDEX($AA$24:$DB$24,AD$4-$D96+1),$F96-SUM($Z96:AC96)))))</f>
        <v>0</v>
      </c>
      <c r="AE96" s="191" t="n">
        <f aca="false" t="array" ref="AE96:AE96">IF(AE$4&lt;$D96,0,IF(AE$4&gt;$F$21,0,IF(AE$4=$F$21,$F96-SUM($Z96:AD96),MIN($F96*INDEX($AA$24:$DB$24,AE$4-$D96+1),$F96-SUM($Z96:AD96)))))</f>
        <v>0</v>
      </c>
      <c r="AF96" s="191" t="n">
        <f aca="false" t="array" ref="AF96:AF96">IF(AF$4&lt;$D96,0,IF(AF$4&gt;$F$21,0,IF(AF$4=$F$21,$F96-SUM($Z96:AE96),MIN($F96*INDEX($AA$24:$DB$24,AF$4-$D96+1),$F96-SUM($Z96:AE96)))))</f>
        <v>0</v>
      </c>
      <c r="AG96" s="191" t="n">
        <f aca="false" t="array" ref="AG96:AG96">IF(AG$4&lt;$D96,0,IF(AG$4&gt;$F$21,0,IF(AG$4=$F$21,$F96-SUM($Z96:AF96),MIN($F96*INDEX($AA$24:$DB$24,AG$4-$D96+1),$F96-SUM($Z96:AF96)))))</f>
        <v>0</v>
      </c>
      <c r="AH96" s="191" t="n">
        <f aca="false" t="array" ref="AH96:AH96">IF(AH$4&lt;$D96,0,IF(AH$4&gt;$F$21,0,IF(AH$4=$F$21,$F96-SUM($Z96:AG96),MIN($F96*INDEX($AA$24:$DB$24,AH$4-$D96+1),$F96-SUM($Z96:AG96)))))</f>
        <v>0</v>
      </c>
      <c r="AI96" s="191" t="n">
        <f aca="false" t="array" ref="AI96:AI96">IF(AI$4&lt;$D96,0,IF(AI$4&gt;$F$21,0,IF(AI$4=$F$21,$F96-SUM($Z96:AH96),MIN($F96*INDEX($AA$24:$DB$24,AI$4-$D96+1),$F96-SUM($Z96:AH96)))))</f>
        <v>0</v>
      </c>
      <c r="AJ96" s="191" t="n">
        <f aca="false" t="array" ref="AJ96:AJ96">IF(AJ$4&lt;$D96,0,IF(AJ$4&gt;$F$21,0,IF(AJ$4=$F$21,$F96-SUM($Z96:AI96),MIN($F96*INDEX($AA$24:$DB$24,AJ$4-$D96+1),$F96-SUM($Z96:AI96)))))</f>
        <v>0</v>
      </c>
      <c r="AK96" s="191" t="n">
        <f aca="false" t="array" ref="AK96:AK96">IF(AK$4&lt;$D96,0,IF(AK$4&gt;$F$21,0,IF(AK$4=$F$21,$F96-SUM($Z96:AJ96),MIN($F96*INDEX($AA$24:$DB$24,AK$4-$D96+1),$F96-SUM($Z96:AJ96)))))</f>
        <v>0</v>
      </c>
      <c r="AL96" s="191" t="n">
        <f aca="false" t="array" ref="AL96:AL96">IF(AL$4&lt;$D96,0,IF(AL$4&gt;$F$21,0,IF(AL$4=$F$21,$F96-SUM($Z96:AK96),MIN($F96*INDEX($AA$24:$DB$24,AL$4-$D96+1),$F96-SUM($Z96:AK96)))))</f>
        <v>0</v>
      </c>
      <c r="AM96" s="191" t="n">
        <f aca="false" t="array" ref="AM96:AM96">IF(AM$4&lt;$D96,0,IF(AM$4&gt;$F$21,0,IF(AM$4=$F$21,$F96-SUM($Z96:AL96),MIN($F96*INDEX($AA$24:$DB$24,AM$4-$D96+1),$F96-SUM($Z96:AL96)))))</f>
        <v>0</v>
      </c>
      <c r="AN96" s="191" t="n">
        <f aca="false" t="array" ref="AN96:AN96">IF(AN$4&lt;$D96,0,IF(AN$4&gt;$F$21,0,IF(AN$4=$F$21,$F96-SUM($Z96:AM96),MIN($F96*INDEX($AA$24:$DB$24,AN$4-$D96+1),$F96-SUM($Z96:AM96)))))</f>
        <v>0</v>
      </c>
      <c r="AO96" s="191" t="n">
        <f aca="false" t="array" ref="AO96:AO96">IF(AO$4&lt;$D96,0,IF(AO$4&gt;$F$21,0,IF(AO$4=$F$21,$F96-SUM($Z96:AN96),MIN($F96*INDEX($AA$24:$DB$24,AO$4-$D96+1),$F96-SUM($Z96:AN96)))))</f>
        <v>0</v>
      </c>
      <c r="AP96" s="191" t="n">
        <f aca="false" t="array" ref="AP96:AP96">IF(AP$4&lt;$D96,0,IF(AP$4&gt;$F$21,0,IF(AP$4=$F$21,$F96-SUM($Z96:AO96),MIN($F96*INDEX($AA$24:$DB$24,AP$4-$D96+1),$F96-SUM($Z96:AO96)))))</f>
        <v>0</v>
      </c>
      <c r="AQ96" s="191" t="n">
        <f aca="false" t="array" ref="AQ96:AQ96">IF(AQ$4&lt;$D96,0,IF(AQ$4&gt;$F$21,0,IF(AQ$4=$F$21,$F96-SUM($Z96:AP96),MIN($F96*INDEX($AA$24:$DB$24,AQ$4-$D96+1),$F96-SUM($Z96:AP96)))))</f>
        <v>0</v>
      </c>
      <c r="AR96" s="191" t="n">
        <f aca="false" t="array" ref="AR96:AR96">IF(AR$4&lt;$D96,0,IF(AR$4&gt;$F$21,0,IF(AR$4=$F$21,$F96-SUM($Z96:AQ96),MIN($F96*INDEX($AA$24:$DB$24,AR$4-$D96+1),$F96-SUM($Z96:AQ96)))))</f>
        <v>0</v>
      </c>
      <c r="AS96" s="191" t="n">
        <f aca="false" t="array" ref="AS96:AS96">IF(AS$4&lt;$D96,0,IF(AS$4&gt;$F$21,0,IF(AS$4=$F$21,$F96-SUM($Z96:AR96),MIN($F96*INDEX($AA$24:$DB$24,AS$4-$D96+1),$F96-SUM($Z96:AR96)))))</f>
        <v>0</v>
      </c>
      <c r="AT96" s="191" t="n">
        <f aca="false" t="array" ref="AT96:AT96">IF(AT$4&lt;$D96,0,IF(AT$4&gt;$F$21,0,IF(AT$4=$F$21,$F96-SUM($Z96:AS96),MIN($F96*INDEX($AA$24:$DB$24,AT$4-$D96+1),$F96-SUM($Z96:AS96)))))</f>
        <v>0</v>
      </c>
      <c r="AU96" s="191" t="n">
        <f aca="false" t="array" ref="AU96:AU96">IF(AU$4&lt;$D96,0,IF(AU$4&gt;$F$21,0,IF(AU$4=$F$21,$F96-SUM($Z96:AT96),MIN($F96*INDEX($AA$24:$DB$24,AU$4-$D96+1),$F96-SUM($Z96:AT96)))))</f>
        <v>0</v>
      </c>
      <c r="AV96" s="191" t="n">
        <f aca="false" t="array" ref="AV96:AV96">IF(AV$4&lt;$D96,0,IF(AV$4&gt;$F$21,0,IF(AV$4=$F$21,$F96-SUM($Z96:AU96),MIN($F96*INDEX($AA$24:$DB$24,AV$4-$D96+1),$F96-SUM($Z96:AU96)))))</f>
        <v>0</v>
      </c>
      <c r="AW96" s="191" t="n">
        <f aca="false" t="array" ref="AW96:AW96">IF(AW$4&lt;$D96,0,IF(AW$4&gt;$F$21,0,IF(AW$4=$F$21,$F96-SUM($Z96:AV96),MIN($F96*INDEX($AA$24:$DB$24,AW$4-$D96+1),$F96-SUM($Z96:AV96)))))</f>
        <v>0</v>
      </c>
      <c r="AX96" s="191" t="n">
        <f aca="false" t="array" ref="AX96:AX96">IF(AX$4&lt;$D96,0,IF(AX$4&gt;$F$21,0,IF(AX$4=$F$21,$F96-SUM($Z96:AW96),MIN($F96*INDEX($AA$24:$DB$24,AX$4-$D96+1),$F96-SUM($Z96:AW96)))))</f>
        <v>0</v>
      </c>
      <c r="AY96" s="191" t="n">
        <f aca="false" t="array" ref="AY96:AY96">IF(AY$4&lt;$D96,0,IF(AY$4&gt;$F$21,0,IF(AY$4=$F$21,$F96-SUM($Z96:AX96),MIN($F96*INDEX($AA$24:$DB$24,AY$4-$D96+1),$F96-SUM($Z96:AX96)))))</f>
        <v>0</v>
      </c>
      <c r="AZ96" s="191" t="n">
        <f aca="false" t="array" ref="AZ96:AZ96">IF(AZ$4&lt;$D96,0,IF(AZ$4&gt;$F$21,0,IF(AZ$4=$F$21,$F96-SUM($Z96:AY96),MIN($F96*INDEX($AA$24:$DB$24,AZ$4-$D96+1),$F96-SUM($Z96:AY96)))))</f>
        <v>0</v>
      </c>
      <c r="BA96" s="191" t="n">
        <f aca="false" t="array" ref="BA96:BA96">IF(BA$4&lt;$D96,0,IF(BA$4&gt;$F$21,0,IF(BA$4=$F$21,$F96-SUM($Z96:AZ96),MIN($F96*INDEX($AA$24:$DB$24,BA$4-$D96+1),$F96-SUM($Z96:AZ96)))))</f>
        <v>0</v>
      </c>
      <c r="BB96" s="191" t="n">
        <f aca="false" t="array" ref="BB96:BB96">IF(BB$4&lt;$D96,0,IF(BB$4&gt;$F$21,0,IF(BB$4=$F$21,$F96-SUM($Z96:BA96),MIN($F96*INDEX($AA$24:$DB$24,BB$4-$D96+1),$F96-SUM($Z96:BA96)))))</f>
        <v>0</v>
      </c>
      <c r="BC96" s="191" t="n">
        <f aca="false" t="array" ref="BC96:BC96">IF(BC$4&lt;$D96,0,IF(BC$4&gt;$F$21,0,IF(BC$4=$F$21,$F96-SUM($Z96:BB96),MIN($F96*INDEX($AA$24:$DB$24,BC$4-$D96+1),$F96-SUM($Z96:BB96)))))</f>
        <v>0</v>
      </c>
      <c r="BD96" s="191" t="n">
        <f aca="false" t="array" ref="BD96:BD96">IF(BD$4&lt;$D96,0,IF(BD$4&gt;$F$21,0,IF(BD$4=$F$21,$F96-SUM($Z96:BC96),MIN($F96*INDEX($AA$24:$DB$24,BD$4-$D96+1),$F96-SUM($Z96:BC96)))))</f>
        <v>0</v>
      </c>
      <c r="BE96" s="191" t="n">
        <f aca="false" t="array" ref="BE96:BE96">IF(BE$4&lt;$D96,0,IF(BE$4&gt;$F$21,0,IF(BE$4=$F$21,$F96-SUM($Z96:BD96),MIN($F96*INDEX($AA$24:$DB$24,BE$4-$D96+1),$F96-SUM($Z96:BD96)))))</f>
        <v>0</v>
      </c>
      <c r="BF96" s="191" t="n">
        <f aca="false" t="array" ref="BF96:BF96">IF(BF$4&lt;$D96,0,IF(BF$4&gt;$F$21,0,IF(BF$4=$F$21,$F96-SUM($Z96:BE96),MIN($F96*INDEX($AA$24:$DB$24,BF$4-$D96+1),$F96-SUM($Z96:BE96)))))</f>
        <v>0</v>
      </c>
      <c r="BG96" s="191" t="n">
        <f aca="false" t="array" ref="BG96:BG96">IF(BG$4&lt;$D96,0,IF(BG$4&gt;$F$21,0,IF(BG$4=$F$21,$F96-SUM($Z96:BF96),MIN($F96*INDEX($AA$24:$DB$24,BG$4-$D96+1),$F96-SUM($Z96:BF96)))))</f>
        <v>0</v>
      </c>
      <c r="BH96" s="191" t="n">
        <f aca="false" t="array" ref="BH96:BH96">IF(BH$4&lt;$D96,0,IF(BH$4&gt;$F$21,0,IF(BH$4=$F$21,$F96-SUM($Z96:BG96),MIN($F96*INDEX($AA$24:$DB$24,BH$4-$D96+1),$F96-SUM($Z96:BG96)))))</f>
        <v>0</v>
      </c>
      <c r="BI96" s="191" t="n">
        <f aca="false" t="array" ref="BI96:BI96">IF(BI$4&lt;$D96,0,IF(BI$4&gt;$F$21,0,IF(BI$4=$F$21,$F96-SUM($Z96:BH96),MIN($F96*INDEX($AA$24:$DB$24,BI$4-$D96+1),$F96-SUM($Z96:BH96)))))</f>
        <v>0</v>
      </c>
      <c r="BJ96" s="191" t="n">
        <f aca="false" t="array" ref="BJ96:BJ96">IF(BJ$4&lt;$D96,0,IF(BJ$4&gt;$F$21,0,IF(BJ$4=$F$21,$F96-SUM($Z96:BI96),MIN($F96*INDEX($AA$24:$DB$24,BJ$4-$D96+1),$F96-SUM($Z96:BI96)))))</f>
        <v>0</v>
      </c>
      <c r="BK96" s="191" t="n">
        <f aca="false" t="array" ref="BK96:BK96">IF(BK$4&lt;$D96,0,IF(BK$4&gt;$F$21,0,IF(BK$4=$F$21,$F96-SUM($Z96:BJ96),MIN($F96*INDEX($AA$24:$DB$24,BK$4-$D96+1),$F96-SUM($Z96:BJ96)))))</f>
        <v>0</v>
      </c>
      <c r="BL96" s="191" t="n">
        <f aca="false" t="array" ref="BL96:BL96">IF(BL$4&lt;$D96,0,IF(BL$4&gt;$F$21,0,IF(BL$4=$F$21,$F96-SUM($Z96:BK96),MIN($F96*INDEX($AA$24:$DB$24,BL$4-$D96+1),$F96-SUM($Z96:BK96)))))</f>
        <v>0</v>
      </c>
      <c r="BM96" s="191" t="n">
        <f aca="false" t="array" ref="BM96:BM96">IF(BM$4&lt;$D96,0,IF(BM$4&gt;$F$21,0,IF(BM$4=$F$21,$F96-SUM($Z96:BL96),MIN($F96*INDEX($AA$24:$DB$24,BM$4-$D96+1),$F96-SUM($Z96:BL96)))))</f>
        <v>0</v>
      </c>
      <c r="BN96" s="191" t="n">
        <f aca="false" t="array" ref="BN96:BN96">IF(BN$4&lt;$D96,0,IF(BN$4&gt;$F$21,0,IF(BN$4=$F$21,$F96-SUM($Z96:BM96),MIN($F96*INDEX($AA$24:$DB$24,BN$4-$D96+1),$F96-SUM($Z96:BM96)))))</f>
        <v>0</v>
      </c>
      <c r="BO96" s="191" t="n">
        <f aca="false" t="array" ref="BO96:BO96">IF(BO$4&lt;$D96,0,IF(BO$4&gt;$F$21,0,IF(BO$4=$F$21,$F96-SUM($Z96:BN96),MIN($F96*INDEX($AA$24:$DB$24,BO$4-$D96+1),$F96-SUM($Z96:BN96)))))</f>
        <v>0</v>
      </c>
      <c r="BP96" s="191" t="n">
        <f aca="false" t="array" ref="BP96:BP96">IF(BP$4&lt;$D96,0,IF(BP$4&gt;$F$21,0,IF(BP$4=$F$21,$F96-SUM($Z96:BO96),MIN($F96*INDEX($AA$24:$DB$24,BP$4-$D96+1),$F96-SUM($Z96:BO96)))))</f>
        <v>0</v>
      </c>
      <c r="BQ96" s="191" t="n">
        <f aca="false" t="array" ref="BQ96:BQ96">IF(BQ$4&lt;$D96,0,IF(BQ$4&gt;$F$21,0,IF(BQ$4=$F$21,$F96-SUM($Z96:BP96),MIN($F96*INDEX($AA$24:$DB$24,BQ$4-$D96+1),$F96-SUM($Z96:BP96)))))</f>
        <v>0</v>
      </c>
      <c r="BR96" s="191" t="n">
        <f aca="false" t="array" ref="BR96:BR96">IF(BR$4&lt;$D96,0,IF(BR$4&gt;$F$21,0,IF(BR$4=$F$21,$F96-SUM($Z96:BQ96),MIN($F96*INDEX($AA$24:$DB$24,BR$4-$D96+1),$F96-SUM($Z96:BQ96)))))</f>
        <v>0</v>
      </c>
      <c r="BS96" s="191" t="n">
        <f aca="false" t="array" ref="BS96:BS96">IF(BS$4&lt;$D96,0,IF(BS$4&gt;$F$21,0,IF(BS$4=$F$21,$F96-SUM($Z96:BR96),MIN($F96*INDEX($AA$24:$DB$24,BS$4-$D96+1),$F96-SUM($Z96:BR96)))))</f>
        <v>0</v>
      </c>
      <c r="BT96" s="191" t="n">
        <f aca="false" t="array" ref="BT96:BT96">IF(BT$4&lt;$D96,0,IF(BT$4&gt;$F$21,0,IF(BT$4=$F$21,$F96-SUM($Z96:BS96),MIN($F96*INDEX($AA$24:$DB$24,BT$4-$D96+1),$F96-SUM($Z96:BS96)))))</f>
        <v>0</v>
      </c>
      <c r="BU96" s="191" t="n">
        <f aca="false" t="array" ref="BU96:BU96">IF(BU$4&lt;$D96,0,IF(BU$4&gt;$F$21,0,IF(BU$4=$F$21,$F96-SUM($Z96:BT96),MIN($F96*INDEX($AA$24:$DB$24,BU$4-$D96+1),$F96-SUM($Z96:BT96)))))</f>
        <v>0</v>
      </c>
      <c r="BV96" s="191" t="n">
        <f aca="false" t="array" ref="BV96:BV96">IF(BV$4&lt;$D96,0,IF(BV$4&gt;$F$21,0,IF(BV$4=$F$21,$F96-SUM($Z96:BU96),MIN($F96*INDEX($AA$24:$DB$24,BV$4-$D96+1),$F96-SUM($Z96:BU96)))))</f>
        <v>0</v>
      </c>
      <c r="BW96" s="191" t="n">
        <f aca="false" t="array" ref="BW96:BW96">IF(BW$4&lt;$D96,0,IF(BW$4&gt;$F$21,0,IF(BW$4=$F$21,$F96-SUM($Z96:BV96),MIN($F96*INDEX($AA$24:$DB$24,BW$4-$D96+1),$F96-SUM($Z96:BV96)))))</f>
        <v>0</v>
      </c>
      <c r="BX96" s="191" t="n">
        <f aca="false" t="array" ref="BX96:BX96">IF(BX$4&lt;$D96,0,IF(BX$4&gt;$F$21,0,IF(BX$4=$F$21,$F96-SUM($Z96:BW96),MIN($F96*INDEX($AA$24:$DB$24,BX$4-$D96+1),$F96-SUM($Z96:BW96)))))</f>
        <v>0</v>
      </c>
      <c r="BY96" s="191" t="n">
        <f aca="false" t="array" ref="BY96:BY96">IF(BY$4&lt;$D96,0,IF(BY$4&gt;$F$21,0,IF(BY$4=$F$21,$F96-SUM($Z96:BX96),MIN($F96*INDEX($AA$24:$DB$24,BY$4-$D96+1),$F96-SUM($Z96:BX96)))))</f>
        <v>0</v>
      </c>
      <c r="BZ96" s="191" t="n">
        <f aca="false" t="array" ref="BZ96:BZ96">IF(BZ$4&lt;$D96,0,IF(BZ$4&gt;$F$21,0,IF(BZ$4=$F$21,$F96-SUM($Z96:BY96),MIN($F96*INDEX($AA$24:$DB$24,BZ$4-$D96+1),$F96-SUM($Z96:BY96)))))</f>
        <v>0</v>
      </c>
      <c r="CA96" s="191" t="n">
        <f aca="false" t="array" ref="CA96:CA96">IF(CA$4&lt;$D96,0,IF(CA$4&gt;$F$21,0,IF(CA$4=$F$21,$F96-SUM($Z96:BZ96),MIN($F96*INDEX($AA$24:$DB$24,CA$4-$D96+1),$F96-SUM($Z96:BZ96)))))</f>
        <v>0</v>
      </c>
      <c r="CB96" s="191" t="n">
        <f aca="false" t="array" ref="CB96:CB96">IF(CB$4&lt;$D96,0,IF(CB$4&gt;$F$21,0,IF(CB$4=$F$21,$F96-SUM($Z96:CA96),MIN($F96*INDEX($AA$24:$DB$24,CB$4-$D96+1),$F96-SUM($Z96:CA96)))))</f>
        <v>0</v>
      </c>
      <c r="CC96" s="191" t="n">
        <f aca="false" t="array" ref="CC96:CC96">IF(CC$4&lt;$D96,0,IF(CC$4&gt;$F$21,0,IF(CC$4=$F$21,$F96-SUM($Z96:CB96),MIN($F96*INDEX($AA$24:$DB$24,CC$4-$D96+1),$F96-SUM($Z96:CB96)))))</f>
        <v>0</v>
      </c>
      <c r="CD96" s="191" t="n">
        <f aca="false" t="array" ref="CD96:CD96">IF(CD$4&lt;$D96,0,IF(CD$4&gt;$F$21,0,IF(CD$4=$F$21,$F96-SUM($Z96:CC96),MIN($F96*INDEX($AA$24:$DB$24,CD$4-$D96+1),$F96-SUM($Z96:CC96)))))</f>
        <v>0</v>
      </c>
      <c r="CE96" s="191" t="n">
        <f aca="false" t="array" ref="CE96:CE96">IF(CE$4&lt;$D96,0,IF(CE$4&gt;$F$21,0,IF(CE$4=$F$21,$F96-SUM($Z96:CD96),MIN($F96*INDEX($AA$24:$DB$24,CE$4-$D96+1),$F96-SUM($Z96:CD96)))))</f>
        <v>0</v>
      </c>
      <c r="CF96" s="191" t="n">
        <f aca="false" t="array" ref="CF96:CF96">IF(CF$4&lt;$D96,0,IF(CF$4&gt;$F$21,0,IF(CF$4=$F$21,$F96-SUM($Z96:CE96),MIN($F96*INDEX($AA$24:$DB$24,CF$4-$D96+1),$F96-SUM($Z96:CE96)))))</f>
        <v>0</v>
      </c>
      <c r="CG96" s="191" t="n">
        <f aca="false" t="array" ref="CG96:CG96">IF(CG$4&lt;$D96,0,IF(CG$4&gt;$F$21,0,IF(CG$4=$F$21,$F96-SUM($Z96:CF96),MIN($F96*INDEX($AA$24:$DB$24,CG$4-$D96+1),$F96-SUM($Z96:CF96)))))</f>
        <v>0</v>
      </c>
      <c r="CH96" s="191" t="n">
        <f aca="false" t="array" ref="CH96:CH96">IF(CH$4&lt;$D96,0,IF(CH$4&gt;$F$21,0,IF(CH$4=$F$21,$F96-SUM($Z96:CG96),MIN($F96*INDEX($AA$24:$DB$24,CH$4-$D96+1),$F96-SUM($Z96:CG96)))))</f>
        <v>0</v>
      </c>
      <c r="CI96" s="191" t="n">
        <f aca="false" t="array" ref="CI96:CI96">IF(CI$4&lt;$D96,0,IF(CI$4&gt;$F$21,0,IF(CI$4=$F$21,$F96-SUM($Z96:CH96),MIN($F96*INDEX($AA$24:$DB$24,CI$4-$D96+1),$F96-SUM($Z96:CH96)))))</f>
        <v>0</v>
      </c>
      <c r="CJ96" s="191" t="n">
        <f aca="false" t="array" ref="CJ96:CJ96">IF(CJ$4&lt;$D96,0,IF(CJ$4&gt;$F$21,0,IF(CJ$4=$F$21,$F96-SUM($Z96:CI96),MIN($F96*INDEX($AA$24:$DB$24,CJ$4-$D96+1),$F96-SUM($Z96:CI96)))))</f>
        <v>0</v>
      </c>
      <c r="CK96" s="191" t="n">
        <f aca="false" t="array" ref="CK96:CK96">IF(CK$4&lt;$D96,0,IF(CK$4&gt;$F$21,0,IF(CK$4=$F$21,$F96-SUM($Z96:CJ96),MIN($F96*INDEX($AA$24:$DB$24,CK$4-$D96+1),$F96-SUM($Z96:CJ96)))))</f>
        <v>0</v>
      </c>
      <c r="CL96" s="191" t="n">
        <f aca="false" t="array" ref="CL96:CL96">IF(CL$4&lt;$D96,0,IF(CL$4&gt;$F$21,0,IF(CL$4=$F$21,$F96-SUM($Z96:CK96),MIN($F96*INDEX($AA$24:$DB$24,CL$4-$D96+1),$F96-SUM($Z96:CK96)))))</f>
        <v>0</v>
      </c>
      <c r="CM96" s="191" t="n">
        <f aca="false" t="array" ref="CM96:CM96">IF(CM$4&lt;$D96,0,IF(CM$4&gt;$F$21,0,IF(CM$4=$F$21,$F96-SUM($Z96:CL96),MIN($F96*INDEX($AA$24:$DB$24,CM$4-$D96+1),$F96-SUM($Z96:CL96)))))</f>
        <v>0</v>
      </c>
      <c r="CN96" s="191" t="n">
        <f aca="false" t="array" ref="CN96:CN96">IF(CN$4&lt;$D96,0,IF(CN$4&gt;$F$21,0,IF(CN$4=$F$21,$F96-SUM($Z96:CM96),MIN($F96*INDEX($AA$24:$DB$24,CN$4-$D96+1),$F96-SUM($Z96:CM96)))))</f>
        <v>0</v>
      </c>
      <c r="CO96" s="191" t="n">
        <f aca="false" t="array" ref="CO96:CO96">IF(CO$4&lt;$D96,0,IF(CO$4&gt;$F$21,0,IF(CO$4=$F$21,$F96-SUM($Z96:CN96),MIN($F96*INDEX($AA$24:$DB$24,CO$4-$D96+1),$F96-SUM($Z96:CN96)))))</f>
        <v>0</v>
      </c>
      <c r="CP96" s="191" t="n">
        <f aca="false" t="array" ref="CP96:CP96">IF(CP$4&lt;$D96,0,IF(CP$4&gt;$F$21,0,IF(CP$4=$F$21,$F96-SUM($Z96:CO96),MIN($F96*INDEX($AA$24:$DB$24,CP$4-$D96+1),$F96-SUM($Z96:CO96)))))</f>
        <v>0</v>
      </c>
      <c r="CQ96" s="191" t="n">
        <f aca="false" t="array" ref="CQ96:CQ96">IF(CQ$4&lt;$D96,0,IF(CQ$4&gt;$F$21,0,IF(CQ$4=$F$21,$F96-SUM($Z96:CP96),MIN($F96*INDEX($AA$24:$DB$24,CQ$4-$D96+1),$F96-SUM($Z96:CP96)))))</f>
        <v>0</v>
      </c>
      <c r="CR96" s="191" t="n">
        <f aca="false" t="array" ref="CR96:CR96">IF(CR$4&lt;$D96,0,IF(CR$4&gt;$F$21,0,IF(CR$4=$F$21,$F96-SUM($Z96:CQ96),MIN($F96*INDEX($AA$24:$DB$24,CR$4-$D96+1),$F96-SUM($Z96:CQ96)))))</f>
        <v>0</v>
      </c>
      <c r="CS96" s="191" t="n">
        <f aca="false" t="array" ref="CS96:CS96">IF(CS$4&lt;$D96,0,IF(CS$4&gt;$F$21,0,IF(CS$4=$F$21,$F96-SUM($Z96:CR96),MIN($F96*INDEX($AA$24:$DB$24,CS$4-$D96+1),$F96-SUM($Z96:CR96)))))</f>
        <v>0</v>
      </c>
      <c r="CT96" s="191" t="n">
        <f aca="false" t="array" ref="CT96:CT96">IF(CT$4&lt;$D96,0,IF(CT$4&gt;$F$21,0,IF(CT$4=$F$21,$F96-SUM($Z96:CS96),MIN($F96*INDEX($AA$24:$DB$24,CT$4-$D96+1),$F96-SUM($Z96:CS96)))))</f>
        <v>0</v>
      </c>
      <c r="CU96" s="191" t="n">
        <f aca="false" t="array" ref="CU96:CU96">IF(CU$4&lt;$D96,0,IF(CU$4&gt;$F$21,0,IF(CU$4=$F$21,$F96-SUM($Z96:CT96),MIN($F96*INDEX($AA$24:$DB$24,CU$4-$D96+1),$F96-SUM($Z96:CT96)))))</f>
        <v>0</v>
      </c>
      <c r="CV96" s="191" t="n">
        <f aca="false" t="array" ref="CV96:CV96">IF(CV$4&lt;$D96,0,IF(CV$4&gt;$F$21,0,IF(CV$4=$F$21,$F96-SUM($Z96:CU96),MIN($F96*INDEX($AA$24:$DB$24,CV$4-$D96+1),$F96-SUM($Z96:CU96)))))</f>
        <v>0</v>
      </c>
      <c r="CW96" s="191" t="n">
        <f aca="false" t="array" ref="CW96:CW96">IF(CW$4&lt;$D96,0,IF(CW$4&gt;$F$21,0,IF(CW$4=$F$21,$F96-SUM($Z96:CV96),MIN($F96*INDEX($AA$24:$DB$24,CW$4-$D96+1),$F96-SUM($Z96:CV96)))))</f>
        <v>0</v>
      </c>
      <c r="CX96" s="191" t="n">
        <f aca="false" t="array" ref="CX96:CX96">IF(CX$4&lt;$D96,0,IF(CX$4&gt;$F$21,0,IF(CX$4=$F$21,$F96-SUM($Z96:CW96),MIN($F96*INDEX($AA$24:$DB$24,CX$4-$D96+1),$F96-SUM($Z96:CW96)))))</f>
        <v>0</v>
      </c>
      <c r="CY96" s="191" t="n">
        <f aca="false" t="array" ref="CY96:CY96">IF(CY$4&lt;$D96,0,IF(CY$4&gt;$F$21,0,IF(CY$4=$F$21,$F96-SUM($Z96:CX96),MIN($F96*INDEX($AA$24:$DB$24,CY$4-$D96+1),$F96-SUM($Z96:CX96)))))</f>
        <v>0</v>
      </c>
      <c r="CZ96" s="191" t="n">
        <f aca="false" t="array" ref="CZ96:CZ96">IF(CZ$4&lt;$D96,0,IF(CZ$4&gt;$F$21,0,IF(CZ$4=$F$21,$F96-SUM($Z96:CY96),MIN($F96*INDEX($AA$24:$DB$24,CZ$4-$D96+1),$F96-SUM($Z96:CY96)))))</f>
        <v>0</v>
      </c>
      <c r="DA96" s="191" t="n">
        <f aca="false" t="array" ref="DA96:DA96">IF(DA$4&lt;$D96,0,IF(DA$4&gt;$F$21,0,IF(DA$4=$F$21,$F96-SUM($Z96:CZ96),MIN($F96*INDEX($AA$24:$DB$24,DA$4-$D96+1),$F96-SUM($Z96:CZ96)))))</f>
        <v>0</v>
      </c>
      <c r="DB96" s="191" t="n">
        <f aca="false" t="array" ref="DB96:DB96">IF(DB$4&lt;$D96,0,IF(DB$4&gt;$F$21,0,IF(DB$4=$F$21,$F96-SUM($Z96:DA96),MIN($F96*INDEX($AA$24:$DB$24,DB$4-$D96+1),$F96-SUM($Z96:DA96)))))</f>
        <v>0</v>
      </c>
    </row>
    <row r="97" customFormat="false" ht="14.25" hidden="false" customHeight="false" outlineLevel="3" collapsed="false">
      <c r="D97" s="3" t="n">
        <v>72</v>
      </c>
      <c r="E97" s="3" t="str">
        <v>Total Capex Year 72</v>
      </c>
      <c r="F97" s="187" t="n">
        <v>0</v>
      </c>
      <c r="G97" s="187" t="n">
        <f aca="false">SUM(AA97:DB97)-F97</f>
        <v>0</v>
      </c>
      <c r="AA97" s="191" t="n">
        <f aca="false" t="array" ref="AA97:AA97">IF(AA$4&lt;$D97,0,IF(AA$4&gt;$F$21,0,IF(AA$4=$F$21,$F97-SUM($Z97:Z97),MIN($F97*INDEX($AA$24:$DB$24,AA$4-$D97+1),$F97-SUM($Z97:Z97)))))</f>
        <v>0</v>
      </c>
      <c r="AB97" s="191" t="n">
        <f aca="false" t="array" ref="AB97:AB97">IF(AB$4&lt;$D97,0,IF(AB$4&gt;$F$21,0,IF(AB$4=$F$21,$F97-SUM($Z97:AA97),MIN($F97*INDEX($AA$24:$DB$24,AB$4-$D97+1),$F97-SUM($Z97:AA97)))))</f>
        <v>0</v>
      </c>
      <c r="AC97" s="191" t="n">
        <f aca="false" t="array" ref="AC97:AC97">IF(AC$4&lt;$D97,0,IF(AC$4&gt;$F$21,0,IF(AC$4=$F$21,$F97-SUM($Z97:AB97),MIN($F97*INDEX($AA$24:$DB$24,AC$4-$D97+1),$F97-SUM($Z97:AB97)))))</f>
        <v>0</v>
      </c>
      <c r="AD97" s="191" t="n">
        <f aca="false" t="array" ref="AD97:AD97">IF(AD$4&lt;$D97,0,IF(AD$4&gt;$F$21,0,IF(AD$4=$F$21,$F97-SUM($Z97:AC97),MIN($F97*INDEX($AA$24:$DB$24,AD$4-$D97+1),$F97-SUM($Z97:AC97)))))</f>
        <v>0</v>
      </c>
      <c r="AE97" s="191" t="n">
        <f aca="false" t="array" ref="AE97:AE97">IF(AE$4&lt;$D97,0,IF(AE$4&gt;$F$21,0,IF(AE$4=$F$21,$F97-SUM($Z97:AD97),MIN($F97*INDEX($AA$24:$DB$24,AE$4-$D97+1),$F97-SUM($Z97:AD97)))))</f>
        <v>0</v>
      </c>
      <c r="AF97" s="191" t="n">
        <f aca="false" t="array" ref="AF97:AF97">IF(AF$4&lt;$D97,0,IF(AF$4&gt;$F$21,0,IF(AF$4=$F$21,$F97-SUM($Z97:AE97),MIN($F97*INDEX($AA$24:$DB$24,AF$4-$D97+1),$F97-SUM($Z97:AE97)))))</f>
        <v>0</v>
      </c>
      <c r="AG97" s="191" t="n">
        <f aca="false" t="array" ref="AG97:AG97">IF(AG$4&lt;$D97,0,IF(AG$4&gt;$F$21,0,IF(AG$4=$F$21,$F97-SUM($Z97:AF97),MIN($F97*INDEX($AA$24:$DB$24,AG$4-$D97+1),$F97-SUM($Z97:AF97)))))</f>
        <v>0</v>
      </c>
      <c r="AH97" s="191" t="n">
        <f aca="false" t="array" ref="AH97:AH97">IF(AH$4&lt;$D97,0,IF(AH$4&gt;$F$21,0,IF(AH$4=$F$21,$F97-SUM($Z97:AG97),MIN($F97*INDEX($AA$24:$DB$24,AH$4-$D97+1),$F97-SUM($Z97:AG97)))))</f>
        <v>0</v>
      </c>
      <c r="AI97" s="191" t="n">
        <f aca="false" t="array" ref="AI97:AI97">IF(AI$4&lt;$D97,0,IF(AI$4&gt;$F$21,0,IF(AI$4=$F$21,$F97-SUM($Z97:AH97),MIN($F97*INDEX($AA$24:$DB$24,AI$4-$D97+1),$F97-SUM($Z97:AH97)))))</f>
        <v>0</v>
      </c>
      <c r="AJ97" s="191" t="n">
        <f aca="false" t="array" ref="AJ97:AJ97">IF(AJ$4&lt;$D97,0,IF(AJ$4&gt;$F$21,0,IF(AJ$4=$F$21,$F97-SUM($Z97:AI97),MIN($F97*INDEX($AA$24:$DB$24,AJ$4-$D97+1),$F97-SUM($Z97:AI97)))))</f>
        <v>0</v>
      </c>
      <c r="AK97" s="191" t="n">
        <f aca="false" t="array" ref="AK97:AK97">IF(AK$4&lt;$D97,0,IF(AK$4&gt;$F$21,0,IF(AK$4=$F$21,$F97-SUM($Z97:AJ97),MIN($F97*INDEX($AA$24:$DB$24,AK$4-$D97+1),$F97-SUM($Z97:AJ97)))))</f>
        <v>0</v>
      </c>
      <c r="AL97" s="191" t="n">
        <f aca="false" t="array" ref="AL97:AL97">IF(AL$4&lt;$D97,0,IF(AL$4&gt;$F$21,0,IF(AL$4=$F$21,$F97-SUM($Z97:AK97),MIN($F97*INDEX($AA$24:$DB$24,AL$4-$D97+1),$F97-SUM($Z97:AK97)))))</f>
        <v>0</v>
      </c>
      <c r="AM97" s="191" t="n">
        <f aca="false" t="array" ref="AM97:AM97">IF(AM$4&lt;$D97,0,IF(AM$4&gt;$F$21,0,IF(AM$4=$F$21,$F97-SUM($Z97:AL97),MIN($F97*INDEX($AA$24:$DB$24,AM$4-$D97+1),$F97-SUM($Z97:AL97)))))</f>
        <v>0</v>
      </c>
      <c r="AN97" s="191" t="n">
        <f aca="false" t="array" ref="AN97:AN97">IF(AN$4&lt;$D97,0,IF(AN$4&gt;$F$21,0,IF(AN$4=$F$21,$F97-SUM($Z97:AM97),MIN($F97*INDEX($AA$24:$DB$24,AN$4-$D97+1),$F97-SUM($Z97:AM97)))))</f>
        <v>0</v>
      </c>
      <c r="AO97" s="191" t="n">
        <f aca="false" t="array" ref="AO97:AO97">IF(AO$4&lt;$D97,0,IF(AO$4&gt;$F$21,0,IF(AO$4=$F$21,$F97-SUM($Z97:AN97),MIN($F97*INDEX($AA$24:$DB$24,AO$4-$D97+1),$F97-SUM($Z97:AN97)))))</f>
        <v>0</v>
      </c>
      <c r="AP97" s="191" t="n">
        <f aca="false" t="array" ref="AP97:AP97">IF(AP$4&lt;$D97,0,IF(AP$4&gt;$F$21,0,IF(AP$4=$F$21,$F97-SUM($Z97:AO97),MIN($F97*INDEX($AA$24:$DB$24,AP$4-$D97+1),$F97-SUM($Z97:AO97)))))</f>
        <v>0</v>
      </c>
      <c r="AQ97" s="191" t="n">
        <f aca="false" t="array" ref="AQ97:AQ97">IF(AQ$4&lt;$D97,0,IF(AQ$4&gt;$F$21,0,IF(AQ$4=$F$21,$F97-SUM($Z97:AP97),MIN($F97*INDEX($AA$24:$DB$24,AQ$4-$D97+1),$F97-SUM($Z97:AP97)))))</f>
        <v>0</v>
      </c>
      <c r="AR97" s="191" t="n">
        <f aca="false" t="array" ref="AR97:AR97">IF(AR$4&lt;$D97,0,IF(AR$4&gt;$F$21,0,IF(AR$4=$F$21,$F97-SUM($Z97:AQ97),MIN($F97*INDEX($AA$24:$DB$24,AR$4-$D97+1),$F97-SUM($Z97:AQ97)))))</f>
        <v>0</v>
      </c>
      <c r="AS97" s="191" t="n">
        <f aca="false" t="array" ref="AS97:AS97">IF(AS$4&lt;$D97,0,IF(AS$4&gt;$F$21,0,IF(AS$4=$F$21,$F97-SUM($Z97:AR97),MIN($F97*INDEX($AA$24:$DB$24,AS$4-$D97+1),$F97-SUM($Z97:AR97)))))</f>
        <v>0</v>
      </c>
      <c r="AT97" s="191" t="n">
        <f aca="false" t="array" ref="AT97:AT97">IF(AT$4&lt;$D97,0,IF(AT$4&gt;$F$21,0,IF(AT$4=$F$21,$F97-SUM($Z97:AS97),MIN($F97*INDEX($AA$24:$DB$24,AT$4-$D97+1),$F97-SUM($Z97:AS97)))))</f>
        <v>0</v>
      </c>
      <c r="AU97" s="191" t="n">
        <f aca="false" t="array" ref="AU97:AU97">IF(AU$4&lt;$D97,0,IF(AU$4&gt;$F$21,0,IF(AU$4=$F$21,$F97-SUM($Z97:AT97),MIN($F97*INDEX($AA$24:$DB$24,AU$4-$D97+1),$F97-SUM($Z97:AT97)))))</f>
        <v>0</v>
      </c>
      <c r="AV97" s="191" t="n">
        <f aca="false" t="array" ref="AV97:AV97">IF(AV$4&lt;$D97,0,IF(AV$4&gt;$F$21,0,IF(AV$4=$F$21,$F97-SUM($Z97:AU97),MIN($F97*INDEX($AA$24:$DB$24,AV$4-$D97+1),$F97-SUM($Z97:AU97)))))</f>
        <v>0</v>
      </c>
      <c r="AW97" s="191" t="n">
        <f aca="false" t="array" ref="AW97:AW97">IF(AW$4&lt;$D97,0,IF(AW$4&gt;$F$21,0,IF(AW$4=$F$21,$F97-SUM($Z97:AV97),MIN($F97*INDEX($AA$24:$DB$24,AW$4-$D97+1),$F97-SUM($Z97:AV97)))))</f>
        <v>0</v>
      </c>
      <c r="AX97" s="191" t="n">
        <f aca="false" t="array" ref="AX97:AX97">IF(AX$4&lt;$D97,0,IF(AX$4&gt;$F$21,0,IF(AX$4=$F$21,$F97-SUM($Z97:AW97),MIN($F97*INDEX($AA$24:$DB$24,AX$4-$D97+1),$F97-SUM($Z97:AW97)))))</f>
        <v>0</v>
      </c>
      <c r="AY97" s="191" t="n">
        <f aca="false" t="array" ref="AY97:AY97">IF(AY$4&lt;$D97,0,IF(AY$4&gt;$F$21,0,IF(AY$4=$F$21,$F97-SUM($Z97:AX97),MIN($F97*INDEX($AA$24:$DB$24,AY$4-$D97+1),$F97-SUM($Z97:AX97)))))</f>
        <v>0</v>
      </c>
      <c r="AZ97" s="191" t="n">
        <f aca="false" t="array" ref="AZ97:AZ97">IF(AZ$4&lt;$D97,0,IF(AZ$4&gt;$F$21,0,IF(AZ$4=$F$21,$F97-SUM($Z97:AY97),MIN($F97*INDEX($AA$24:$DB$24,AZ$4-$D97+1),$F97-SUM($Z97:AY97)))))</f>
        <v>0</v>
      </c>
      <c r="BA97" s="191" t="n">
        <f aca="false" t="array" ref="BA97:BA97">IF(BA$4&lt;$D97,0,IF(BA$4&gt;$F$21,0,IF(BA$4=$F$21,$F97-SUM($Z97:AZ97),MIN($F97*INDEX($AA$24:$DB$24,BA$4-$D97+1),$F97-SUM($Z97:AZ97)))))</f>
        <v>0</v>
      </c>
      <c r="BB97" s="191" t="n">
        <f aca="false" t="array" ref="BB97:BB97">IF(BB$4&lt;$D97,0,IF(BB$4&gt;$F$21,0,IF(BB$4=$F$21,$F97-SUM($Z97:BA97),MIN($F97*INDEX($AA$24:$DB$24,BB$4-$D97+1),$F97-SUM($Z97:BA97)))))</f>
        <v>0</v>
      </c>
      <c r="BC97" s="191" t="n">
        <f aca="false" t="array" ref="BC97:BC97">IF(BC$4&lt;$D97,0,IF(BC$4&gt;$F$21,0,IF(BC$4=$F$21,$F97-SUM($Z97:BB97),MIN($F97*INDEX($AA$24:$DB$24,BC$4-$D97+1),$F97-SUM($Z97:BB97)))))</f>
        <v>0</v>
      </c>
      <c r="BD97" s="191" t="n">
        <f aca="false" t="array" ref="BD97:BD97">IF(BD$4&lt;$D97,0,IF(BD$4&gt;$F$21,0,IF(BD$4=$F$21,$F97-SUM($Z97:BC97),MIN($F97*INDEX($AA$24:$DB$24,BD$4-$D97+1),$F97-SUM($Z97:BC97)))))</f>
        <v>0</v>
      </c>
      <c r="BE97" s="191" t="n">
        <f aca="false" t="array" ref="BE97:BE97">IF(BE$4&lt;$D97,0,IF(BE$4&gt;$F$21,0,IF(BE$4=$F$21,$F97-SUM($Z97:BD97),MIN($F97*INDEX($AA$24:$DB$24,BE$4-$D97+1),$F97-SUM($Z97:BD97)))))</f>
        <v>0</v>
      </c>
      <c r="BF97" s="191" t="n">
        <f aca="false" t="array" ref="BF97:BF97">IF(BF$4&lt;$D97,0,IF(BF$4&gt;$F$21,0,IF(BF$4=$F$21,$F97-SUM($Z97:BE97),MIN($F97*INDEX($AA$24:$DB$24,BF$4-$D97+1),$F97-SUM($Z97:BE97)))))</f>
        <v>0</v>
      </c>
      <c r="BG97" s="191" t="n">
        <f aca="false" t="array" ref="BG97:BG97">IF(BG$4&lt;$D97,0,IF(BG$4&gt;$F$21,0,IF(BG$4=$F$21,$F97-SUM($Z97:BF97),MIN($F97*INDEX($AA$24:$DB$24,BG$4-$D97+1),$F97-SUM($Z97:BF97)))))</f>
        <v>0</v>
      </c>
      <c r="BH97" s="191" t="n">
        <f aca="false" t="array" ref="BH97:BH97">IF(BH$4&lt;$D97,0,IF(BH$4&gt;$F$21,0,IF(BH$4=$F$21,$F97-SUM($Z97:BG97),MIN($F97*INDEX($AA$24:$DB$24,BH$4-$D97+1),$F97-SUM($Z97:BG97)))))</f>
        <v>0</v>
      </c>
      <c r="BI97" s="191" t="n">
        <f aca="false" t="array" ref="BI97:BI97">IF(BI$4&lt;$D97,0,IF(BI$4&gt;$F$21,0,IF(BI$4=$F$21,$F97-SUM($Z97:BH97),MIN($F97*INDEX($AA$24:$DB$24,BI$4-$D97+1),$F97-SUM($Z97:BH97)))))</f>
        <v>0</v>
      </c>
      <c r="BJ97" s="191" t="n">
        <f aca="false" t="array" ref="BJ97:BJ97">IF(BJ$4&lt;$D97,0,IF(BJ$4&gt;$F$21,0,IF(BJ$4=$F$21,$F97-SUM($Z97:BI97),MIN($F97*INDEX($AA$24:$DB$24,BJ$4-$D97+1),$F97-SUM($Z97:BI97)))))</f>
        <v>0</v>
      </c>
      <c r="BK97" s="191" t="n">
        <f aca="false" t="array" ref="BK97:BK97">IF(BK$4&lt;$D97,0,IF(BK$4&gt;$F$21,0,IF(BK$4=$F$21,$F97-SUM($Z97:BJ97),MIN($F97*INDEX($AA$24:$DB$24,BK$4-$D97+1),$F97-SUM($Z97:BJ97)))))</f>
        <v>0</v>
      </c>
      <c r="BL97" s="191" t="n">
        <f aca="false" t="array" ref="BL97:BL97">IF(BL$4&lt;$D97,0,IF(BL$4&gt;$F$21,0,IF(BL$4=$F$21,$F97-SUM($Z97:BK97),MIN($F97*INDEX($AA$24:$DB$24,BL$4-$D97+1),$F97-SUM($Z97:BK97)))))</f>
        <v>0</v>
      </c>
      <c r="BM97" s="191" t="n">
        <f aca="false" t="array" ref="BM97:BM97">IF(BM$4&lt;$D97,0,IF(BM$4&gt;$F$21,0,IF(BM$4=$F$21,$F97-SUM($Z97:BL97),MIN($F97*INDEX($AA$24:$DB$24,BM$4-$D97+1),$F97-SUM($Z97:BL97)))))</f>
        <v>0</v>
      </c>
      <c r="BN97" s="191" t="n">
        <f aca="false" t="array" ref="BN97:BN97">IF(BN$4&lt;$D97,0,IF(BN$4&gt;$F$21,0,IF(BN$4=$F$21,$F97-SUM($Z97:BM97),MIN($F97*INDEX($AA$24:$DB$24,BN$4-$D97+1),$F97-SUM($Z97:BM97)))))</f>
        <v>0</v>
      </c>
      <c r="BO97" s="191" t="n">
        <f aca="false" t="array" ref="BO97:BO97">IF(BO$4&lt;$D97,0,IF(BO$4&gt;$F$21,0,IF(BO$4=$F$21,$F97-SUM($Z97:BN97),MIN($F97*INDEX($AA$24:$DB$24,BO$4-$D97+1),$F97-SUM($Z97:BN97)))))</f>
        <v>0</v>
      </c>
      <c r="BP97" s="191" t="n">
        <f aca="false" t="array" ref="BP97:BP97">IF(BP$4&lt;$D97,0,IF(BP$4&gt;$F$21,0,IF(BP$4=$F$21,$F97-SUM($Z97:BO97),MIN($F97*INDEX($AA$24:$DB$24,BP$4-$D97+1),$F97-SUM($Z97:BO97)))))</f>
        <v>0</v>
      </c>
      <c r="BQ97" s="191" t="n">
        <f aca="false" t="array" ref="BQ97:BQ97">IF(BQ$4&lt;$D97,0,IF(BQ$4&gt;$F$21,0,IF(BQ$4=$F$21,$F97-SUM($Z97:BP97),MIN($F97*INDEX($AA$24:$DB$24,BQ$4-$D97+1),$F97-SUM($Z97:BP97)))))</f>
        <v>0</v>
      </c>
      <c r="BR97" s="191" t="n">
        <f aca="false" t="array" ref="BR97:BR97">IF(BR$4&lt;$D97,0,IF(BR$4&gt;$F$21,0,IF(BR$4=$F$21,$F97-SUM($Z97:BQ97),MIN($F97*INDEX($AA$24:$DB$24,BR$4-$D97+1),$F97-SUM($Z97:BQ97)))))</f>
        <v>0</v>
      </c>
      <c r="BS97" s="191" t="n">
        <f aca="false" t="array" ref="BS97:BS97">IF(BS$4&lt;$D97,0,IF(BS$4&gt;$F$21,0,IF(BS$4=$F$21,$F97-SUM($Z97:BR97),MIN($F97*INDEX($AA$24:$DB$24,BS$4-$D97+1),$F97-SUM($Z97:BR97)))))</f>
        <v>0</v>
      </c>
      <c r="BT97" s="191" t="n">
        <f aca="false" t="array" ref="BT97:BT97">IF(BT$4&lt;$D97,0,IF(BT$4&gt;$F$21,0,IF(BT$4=$F$21,$F97-SUM($Z97:BS97),MIN($F97*INDEX($AA$24:$DB$24,BT$4-$D97+1),$F97-SUM($Z97:BS97)))))</f>
        <v>0</v>
      </c>
      <c r="BU97" s="191" t="n">
        <f aca="false" t="array" ref="BU97:BU97">IF(BU$4&lt;$D97,0,IF(BU$4&gt;$F$21,0,IF(BU$4=$F$21,$F97-SUM($Z97:BT97),MIN($F97*INDEX($AA$24:$DB$24,BU$4-$D97+1),$F97-SUM($Z97:BT97)))))</f>
        <v>0</v>
      </c>
      <c r="BV97" s="191" t="n">
        <f aca="false" t="array" ref="BV97:BV97">IF(BV$4&lt;$D97,0,IF(BV$4&gt;$F$21,0,IF(BV$4=$F$21,$F97-SUM($Z97:BU97),MIN($F97*INDEX($AA$24:$DB$24,BV$4-$D97+1),$F97-SUM($Z97:BU97)))))</f>
        <v>0</v>
      </c>
      <c r="BW97" s="191" t="n">
        <f aca="false" t="array" ref="BW97:BW97">IF(BW$4&lt;$D97,0,IF(BW$4&gt;$F$21,0,IF(BW$4=$F$21,$F97-SUM($Z97:BV97),MIN($F97*INDEX($AA$24:$DB$24,BW$4-$D97+1),$F97-SUM($Z97:BV97)))))</f>
        <v>0</v>
      </c>
      <c r="BX97" s="191" t="n">
        <f aca="false" t="array" ref="BX97:BX97">IF(BX$4&lt;$D97,0,IF(BX$4&gt;$F$21,0,IF(BX$4=$F$21,$F97-SUM($Z97:BW97),MIN($F97*INDEX($AA$24:$DB$24,BX$4-$D97+1),$F97-SUM($Z97:BW97)))))</f>
        <v>0</v>
      </c>
      <c r="BY97" s="191" t="n">
        <f aca="false" t="array" ref="BY97:BY97">IF(BY$4&lt;$D97,0,IF(BY$4&gt;$F$21,0,IF(BY$4=$F$21,$F97-SUM($Z97:BX97),MIN($F97*INDEX($AA$24:$DB$24,BY$4-$D97+1),$F97-SUM($Z97:BX97)))))</f>
        <v>0</v>
      </c>
      <c r="BZ97" s="191" t="n">
        <f aca="false" t="array" ref="BZ97:BZ97">IF(BZ$4&lt;$D97,0,IF(BZ$4&gt;$F$21,0,IF(BZ$4=$F$21,$F97-SUM($Z97:BY97),MIN($F97*INDEX($AA$24:$DB$24,BZ$4-$D97+1),$F97-SUM($Z97:BY97)))))</f>
        <v>0</v>
      </c>
      <c r="CA97" s="191" t="n">
        <f aca="false" t="array" ref="CA97:CA97">IF(CA$4&lt;$D97,0,IF(CA$4&gt;$F$21,0,IF(CA$4=$F$21,$F97-SUM($Z97:BZ97),MIN($F97*INDEX($AA$24:$DB$24,CA$4-$D97+1),$F97-SUM($Z97:BZ97)))))</f>
        <v>0</v>
      </c>
      <c r="CB97" s="191" t="n">
        <f aca="false" t="array" ref="CB97:CB97">IF(CB$4&lt;$D97,0,IF(CB$4&gt;$F$21,0,IF(CB$4=$F$21,$F97-SUM($Z97:CA97),MIN($F97*INDEX($AA$24:$DB$24,CB$4-$D97+1),$F97-SUM($Z97:CA97)))))</f>
        <v>0</v>
      </c>
      <c r="CC97" s="191" t="n">
        <f aca="false" t="array" ref="CC97:CC97">IF(CC$4&lt;$D97,0,IF(CC$4&gt;$F$21,0,IF(CC$4=$F$21,$F97-SUM($Z97:CB97),MIN($F97*INDEX($AA$24:$DB$24,CC$4-$D97+1),$F97-SUM($Z97:CB97)))))</f>
        <v>0</v>
      </c>
      <c r="CD97" s="191" t="n">
        <f aca="false" t="array" ref="CD97:CD97">IF(CD$4&lt;$D97,0,IF(CD$4&gt;$F$21,0,IF(CD$4=$F$21,$F97-SUM($Z97:CC97),MIN($F97*INDEX($AA$24:$DB$24,CD$4-$D97+1),$F97-SUM($Z97:CC97)))))</f>
        <v>0</v>
      </c>
      <c r="CE97" s="191" t="n">
        <f aca="false" t="array" ref="CE97:CE97">IF(CE$4&lt;$D97,0,IF(CE$4&gt;$F$21,0,IF(CE$4=$F$21,$F97-SUM($Z97:CD97),MIN($F97*INDEX($AA$24:$DB$24,CE$4-$D97+1),$F97-SUM($Z97:CD97)))))</f>
        <v>0</v>
      </c>
      <c r="CF97" s="191" t="n">
        <f aca="false" t="array" ref="CF97:CF97">IF(CF$4&lt;$D97,0,IF(CF$4&gt;$F$21,0,IF(CF$4=$F$21,$F97-SUM($Z97:CE97),MIN($F97*INDEX($AA$24:$DB$24,CF$4-$D97+1),$F97-SUM($Z97:CE97)))))</f>
        <v>0</v>
      </c>
      <c r="CG97" s="191" t="n">
        <f aca="false" t="array" ref="CG97:CG97">IF(CG$4&lt;$D97,0,IF(CG$4&gt;$F$21,0,IF(CG$4=$F$21,$F97-SUM($Z97:CF97),MIN($F97*INDEX($AA$24:$DB$24,CG$4-$D97+1),$F97-SUM($Z97:CF97)))))</f>
        <v>0</v>
      </c>
      <c r="CH97" s="191" t="n">
        <f aca="false" t="array" ref="CH97:CH97">IF(CH$4&lt;$D97,0,IF(CH$4&gt;$F$21,0,IF(CH$4=$F$21,$F97-SUM($Z97:CG97),MIN($F97*INDEX($AA$24:$DB$24,CH$4-$D97+1),$F97-SUM($Z97:CG97)))))</f>
        <v>0</v>
      </c>
      <c r="CI97" s="191" t="n">
        <f aca="false" t="array" ref="CI97:CI97">IF(CI$4&lt;$D97,0,IF(CI$4&gt;$F$21,0,IF(CI$4=$F$21,$F97-SUM($Z97:CH97),MIN($F97*INDEX($AA$24:$DB$24,CI$4-$D97+1),$F97-SUM($Z97:CH97)))))</f>
        <v>0</v>
      </c>
      <c r="CJ97" s="191" t="n">
        <f aca="false" t="array" ref="CJ97:CJ97">IF(CJ$4&lt;$D97,0,IF(CJ$4&gt;$F$21,0,IF(CJ$4=$F$21,$F97-SUM($Z97:CI97),MIN($F97*INDEX($AA$24:$DB$24,CJ$4-$D97+1),$F97-SUM($Z97:CI97)))))</f>
        <v>0</v>
      </c>
      <c r="CK97" s="191" t="n">
        <f aca="false" t="array" ref="CK97:CK97">IF(CK$4&lt;$D97,0,IF(CK$4&gt;$F$21,0,IF(CK$4=$F$21,$F97-SUM($Z97:CJ97),MIN($F97*INDEX($AA$24:$DB$24,CK$4-$D97+1),$F97-SUM($Z97:CJ97)))))</f>
        <v>0</v>
      </c>
      <c r="CL97" s="191" t="n">
        <f aca="false" t="array" ref="CL97:CL97">IF(CL$4&lt;$D97,0,IF(CL$4&gt;$F$21,0,IF(CL$4=$F$21,$F97-SUM($Z97:CK97),MIN($F97*INDEX($AA$24:$DB$24,CL$4-$D97+1),$F97-SUM($Z97:CK97)))))</f>
        <v>0</v>
      </c>
      <c r="CM97" s="191" t="n">
        <f aca="false" t="array" ref="CM97:CM97">IF(CM$4&lt;$D97,0,IF(CM$4&gt;$F$21,0,IF(CM$4=$F$21,$F97-SUM($Z97:CL97),MIN($F97*INDEX($AA$24:$DB$24,CM$4-$D97+1),$F97-SUM($Z97:CL97)))))</f>
        <v>0</v>
      </c>
      <c r="CN97" s="191" t="n">
        <f aca="false" t="array" ref="CN97:CN97">IF(CN$4&lt;$D97,0,IF(CN$4&gt;$F$21,0,IF(CN$4=$F$21,$F97-SUM($Z97:CM97),MIN($F97*INDEX($AA$24:$DB$24,CN$4-$D97+1),$F97-SUM($Z97:CM97)))))</f>
        <v>0</v>
      </c>
      <c r="CO97" s="191" t="n">
        <f aca="false" t="array" ref="CO97:CO97">IF(CO$4&lt;$D97,0,IF(CO$4&gt;$F$21,0,IF(CO$4=$F$21,$F97-SUM($Z97:CN97),MIN($F97*INDEX($AA$24:$DB$24,CO$4-$D97+1),$F97-SUM($Z97:CN97)))))</f>
        <v>0</v>
      </c>
      <c r="CP97" s="191" t="n">
        <f aca="false" t="array" ref="CP97:CP97">IF(CP$4&lt;$D97,0,IF(CP$4&gt;$F$21,0,IF(CP$4=$F$21,$F97-SUM($Z97:CO97),MIN($F97*INDEX($AA$24:$DB$24,CP$4-$D97+1),$F97-SUM($Z97:CO97)))))</f>
        <v>0</v>
      </c>
      <c r="CQ97" s="191" t="n">
        <f aca="false" t="array" ref="CQ97:CQ97">IF(CQ$4&lt;$D97,0,IF(CQ$4&gt;$F$21,0,IF(CQ$4=$F$21,$F97-SUM($Z97:CP97),MIN($F97*INDEX($AA$24:$DB$24,CQ$4-$D97+1),$F97-SUM($Z97:CP97)))))</f>
        <v>0</v>
      </c>
      <c r="CR97" s="191" t="n">
        <f aca="false" t="array" ref="CR97:CR97">IF(CR$4&lt;$D97,0,IF(CR$4&gt;$F$21,0,IF(CR$4=$F$21,$F97-SUM($Z97:CQ97),MIN($F97*INDEX($AA$24:$DB$24,CR$4-$D97+1),$F97-SUM($Z97:CQ97)))))</f>
        <v>0</v>
      </c>
      <c r="CS97" s="191" t="n">
        <f aca="false" t="array" ref="CS97:CS97">IF(CS$4&lt;$D97,0,IF(CS$4&gt;$F$21,0,IF(CS$4=$F$21,$F97-SUM($Z97:CR97),MIN($F97*INDEX($AA$24:$DB$24,CS$4-$D97+1),$F97-SUM($Z97:CR97)))))</f>
        <v>0</v>
      </c>
      <c r="CT97" s="191" t="n">
        <f aca="false" t="array" ref="CT97:CT97">IF(CT$4&lt;$D97,0,IF(CT$4&gt;$F$21,0,IF(CT$4=$F$21,$F97-SUM($Z97:CS97),MIN($F97*INDEX($AA$24:$DB$24,CT$4-$D97+1),$F97-SUM($Z97:CS97)))))</f>
        <v>0</v>
      </c>
      <c r="CU97" s="191" t="n">
        <f aca="false" t="array" ref="CU97:CU97">IF(CU$4&lt;$D97,0,IF(CU$4&gt;$F$21,0,IF(CU$4=$F$21,$F97-SUM($Z97:CT97),MIN($F97*INDEX($AA$24:$DB$24,CU$4-$D97+1),$F97-SUM($Z97:CT97)))))</f>
        <v>0</v>
      </c>
      <c r="CV97" s="191" t="n">
        <f aca="false" t="array" ref="CV97:CV97">IF(CV$4&lt;$D97,0,IF(CV$4&gt;$F$21,0,IF(CV$4=$F$21,$F97-SUM($Z97:CU97),MIN($F97*INDEX($AA$24:$DB$24,CV$4-$D97+1),$F97-SUM($Z97:CU97)))))</f>
        <v>0</v>
      </c>
      <c r="CW97" s="191" t="n">
        <f aca="false" t="array" ref="CW97:CW97">IF(CW$4&lt;$D97,0,IF(CW$4&gt;$F$21,0,IF(CW$4=$F$21,$F97-SUM($Z97:CV97),MIN($F97*INDEX($AA$24:$DB$24,CW$4-$D97+1),$F97-SUM($Z97:CV97)))))</f>
        <v>0</v>
      </c>
      <c r="CX97" s="191" t="n">
        <f aca="false" t="array" ref="CX97:CX97">IF(CX$4&lt;$D97,0,IF(CX$4&gt;$F$21,0,IF(CX$4=$F$21,$F97-SUM($Z97:CW97),MIN($F97*INDEX($AA$24:$DB$24,CX$4-$D97+1),$F97-SUM($Z97:CW97)))))</f>
        <v>0</v>
      </c>
      <c r="CY97" s="191" t="n">
        <f aca="false" t="array" ref="CY97:CY97">IF(CY$4&lt;$D97,0,IF(CY$4&gt;$F$21,0,IF(CY$4=$F$21,$F97-SUM($Z97:CX97),MIN($F97*INDEX($AA$24:$DB$24,CY$4-$D97+1),$F97-SUM($Z97:CX97)))))</f>
        <v>0</v>
      </c>
      <c r="CZ97" s="191" t="n">
        <f aca="false" t="array" ref="CZ97:CZ97">IF(CZ$4&lt;$D97,0,IF(CZ$4&gt;$F$21,0,IF(CZ$4=$F$21,$F97-SUM($Z97:CY97),MIN($F97*INDEX($AA$24:$DB$24,CZ$4-$D97+1),$F97-SUM($Z97:CY97)))))</f>
        <v>0</v>
      </c>
      <c r="DA97" s="191" t="n">
        <f aca="false" t="array" ref="DA97:DA97">IF(DA$4&lt;$D97,0,IF(DA$4&gt;$F$21,0,IF(DA$4=$F$21,$F97-SUM($Z97:CZ97),MIN($F97*INDEX($AA$24:$DB$24,DA$4-$D97+1),$F97-SUM($Z97:CZ97)))))</f>
        <v>0</v>
      </c>
      <c r="DB97" s="191" t="n">
        <f aca="false" t="array" ref="DB97:DB97">IF(DB$4&lt;$D97,0,IF(DB$4&gt;$F$21,0,IF(DB$4=$F$21,$F97-SUM($Z97:DA97),MIN($F97*INDEX($AA$24:$DB$24,DB$4-$D97+1),$F97-SUM($Z97:DA97)))))</f>
        <v>0</v>
      </c>
    </row>
    <row r="98" customFormat="false" ht="14.25" hidden="false" customHeight="false" outlineLevel="3" collapsed="false">
      <c r="D98" s="3" t="n">
        <v>73</v>
      </c>
      <c r="E98" s="3" t="str">
        <v>Total Capex Year 73</v>
      </c>
      <c r="F98" s="187" t="n">
        <v>0</v>
      </c>
      <c r="G98" s="187" t="n">
        <f aca="false">SUM(AA98:DB98)-F98</f>
        <v>0</v>
      </c>
      <c r="AA98" s="191" t="n">
        <f aca="false" t="array" ref="AA98:AA98">IF(AA$4&lt;$D98,0,IF(AA$4&gt;$F$21,0,IF(AA$4=$F$21,$F98-SUM($Z98:Z98),MIN($F98*INDEX($AA$24:$DB$24,AA$4-$D98+1),$F98-SUM($Z98:Z98)))))</f>
        <v>0</v>
      </c>
      <c r="AB98" s="191" t="n">
        <f aca="false" t="array" ref="AB98:AB98">IF(AB$4&lt;$D98,0,IF(AB$4&gt;$F$21,0,IF(AB$4=$F$21,$F98-SUM($Z98:AA98),MIN($F98*INDEX($AA$24:$DB$24,AB$4-$D98+1),$F98-SUM($Z98:AA98)))))</f>
        <v>0</v>
      </c>
      <c r="AC98" s="191" t="n">
        <f aca="false" t="array" ref="AC98:AC98">IF(AC$4&lt;$D98,0,IF(AC$4&gt;$F$21,0,IF(AC$4=$F$21,$F98-SUM($Z98:AB98),MIN($F98*INDEX($AA$24:$DB$24,AC$4-$D98+1),$F98-SUM($Z98:AB98)))))</f>
        <v>0</v>
      </c>
      <c r="AD98" s="191" t="n">
        <f aca="false" t="array" ref="AD98:AD98">IF(AD$4&lt;$D98,0,IF(AD$4&gt;$F$21,0,IF(AD$4=$F$21,$F98-SUM($Z98:AC98),MIN($F98*INDEX($AA$24:$DB$24,AD$4-$D98+1),$F98-SUM($Z98:AC98)))))</f>
        <v>0</v>
      </c>
      <c r="AE98" s="191" t="n">
        <f aca="false" t="array" ref="AE98:AE98">IF(AE$4&lt;$D98,0,IF(AE$4&gt;$F$21,0,IF(AE$4=$F$21,$F98-SUM($Z98:AD98),MIN($F98*INDEX($AA$24:$DB$24,AE$4-$D98+1),$F98-SUM($Z98:AD98)))))</f>
        <v>0</v>
      </c>
      <c r="AF98" s="191" t="n">
        <f aca="false" t="array" ref="AF98:AF98">IF(AF$4&lt;$D98,0,IF(AF$4&gt;$F$21,0,IF(AF$4=$F$21,$F98-SUM($Z98:AE98),MIN($F98*INDEX($AA$24:$DB$24,AF$4-$D98+1),$F98-SUM($Z98:AE98)))))</f>
        <v>0</v>
      </c>
      <c r="AG98" s="191" t="n">
        <f aca="false" t="array" ref="AG98:AG98">IF(AG$4&lt;$D98,0,IF(AG$4&gt;$F$21,0,IF(AG$4=$F$21,$F98-SUM($Z98:AF98),MIN($F98*INDEX($AA$24:$DB$24,AG$4-$D98+1),$F98-SUM($Z98:AF98)))))</f>
        <v>0</v>
      </c>
      <c r="AH98" s="191" t="n">
        <f aca="false" t="array" ref="AH98:AH98">IF(AH$4&lt;$D98,0,IF(AH$4&gt;$F$21,0,IF(AH$4=$F$21,$F98-SUM($Z98:AG98),MIN($F98*INDEX($AA$24:$DB$24,AH$4-$D98+1),$F98-SUM($Z98:AG98)))))</f>
        <v>0</v>
      </c>
      <c r="AI98" s="191" t="n">
        <f aca="false" t="array" ref="AI98:AI98">IF(AI$4&lt;$D98,0,IF(AI$4&gt;$F$21,0,IF(AI$4=$F$21,$F98-SUM($Z98:AH98),MIN($F98*INDEX($AA$24:$DB$24,AI$4-$D98+1),$F98-SUM($Z98:AH98)))))</f>
        <v>0</v>
      </c>
      <c r="AJ98" s="191" t="n">
        <f aca="false" t="array" ref="AJ98:AJ98">IF(AJ$4&lt;$D98,0,IF(AJ$4&gt;$F$21,0,IF(AJ$4=$F$21,$F98-SUM($Z98:AI98),MIN($F98*INDEX($AA$24:$DB$24,AJ$4-$D98+1),$F98-SUM($Z98:AI98)))))</f>
        <v>0</v>
      </c>
      <c r="AK98" s="191" t="n">
        <f aca="false" t="array" ref="AK98:AK98">IF(AK$4&lt;$D98,0,IF(AK$4&gt;$F$21,0,IF(AK$4=$F$21,$F98-SUM($Z98:AJ98),MIN($F98*INDEX($AA$24:$DB$24,AK$4-$D98+1),$F98-SUM($Z98:AJ98)))))</f>
        <v>0</v>
      </c>
      <c r="AL98" s="191" t="n">
        <f aca="false" t="array" ref="AL98:AL98">IF(AL$4&lt;$D98,0,IF(AL$4&gt;$F$21,0,IF(AL$4=$F$21,$F98-SUM($Z98:AK98),MIN($F98*INDEX($AA$24:$DB$24,AL$4-$D98+1),$F98-SUM($Z98:AK98)))))</f>
        <v>0</v>
      </c>
      <c r="AM98" s="191" t="n">
        <f aca="false" t="array" ref="AM98:AM98">IF(AM$4&lt;$D98,0,IF(AM$4&gt;$F$21,0,IF(AM$4=$F$21,$F98-SUM($Z98:AL98),MIN($F98*INDEX($AA$24:$DB$24,AM$4-$D98+1),$F98-SUM($Z98:AL98)))))</f>
        <v>0</v>
      </c>
      <c r="AN98" s="191" t="n">
        <f aca="false" t="array" ref="AN98:AN98">IF(AN$4&lt;$D98,0,IF(AN$4&gt;$F$21,0,IF(AN$4=$F$21,$F98-SUM($Z98:AM98),MIN($F98*INDEX($AA$24:$DB$24,AN$4-$D98+1),$F98-SUM($Z98:AM98)))))</f>
        <v>0</v>
      </c>
      <c r="AO98" s="191" t="n">
        <f aca="false" t="array" ref="AO98:AO98">IF(AO$4&lt;$D98,0,IF(AO$4&gt;$F$21,0,IF(AO$4=$F$21,$F98-SUM($Z98:AN98),MIN($F98*INDEX($AA$24:$DB$24,AO$4-$D98+1),$F98-SUM($Z98:AN98)))))</f>
        <v>0</v>
      </c>
      <c r="AP98" s="191" t="n">
        <f aca="false" t="array" ref="AP98:AP98">IF(AP$4&lt;$D98,0,IF(AP$4&gt;$F$21,0,IF(AP$4=$F$21,$F98-SUM($Z98:AO98),MIN($F98*INDEX($AA$24:$DB$24,AP$4-$D98+1),$F98-SUM($Z98:AO98)))))</f>
        <v>0</v>
      </c>
      <c r="AQ98" s="191" t="n">
        <f aca="false" t="array" ref="AQ98:AQ98">IF(AQ$4&lt;$D98,0,IF(AQ$4&gt;$F$21,0,IF(AQ$4=$F$21,$F98-SUM($Z98:AP98),MIN($F98*INDEX($AA$24:$DB$24,AQ$4-$D98+1),$F98-SUM($Z98:AP98)))))</f>
        <v>0</v>
      </c>
      <c r="AR98" s="191" t="n">
        <f aca="false" t="array" ref="AR98:AR98">IF(AR$4&lt;$D98,0,IF(AR$4&gt;$F$21,0,IF(AR$4=$F$21,$F98-SUM($Z98:AQ98),MIN($F98*INDEX($AA$24:$DB$24,AR$4-$D98+1),$F98-SUM($Z98:AQ98)))))</f>
        <v>0</v>
      </c>
      <c r="AS98" s="191" t="n">
        <f aca="false" t="array" ref="AS98:AS98">IF(AS$4&lt;$D98,0,IF(AS$4&gt;$F$21,0,IF(AS$4=$F$21,$F98-SUM($Z98:AR98),MIN($F98*INDEX($AA$24:$DB$24,AS$4-$D98+1),$F98-SUM($Z98:AR98)))))</f>
        <v>0</v>
      </c>
      <c r="AT98" s="191" t="n">
        <f aca="false" t="array" ref="AT98:AT98">IF(AT$4&lt;$D98,0,IF(AT$4&gt;$F$21,0,IF(AT$4=$F$21,$F98-SUM($Z98:AS98),MIN($F98*INDEX($AA$24:$DB$24,AT$4-$D98+1),$F98-SUM($Z98:AS98)))))</f>
        <v>0</v>
      </c>
      <c r="AU98" s="191" t="n">
        <f aca="false" t="array" ref="AU98:AU98">IF(AU$4&lt;$D98,0,IF(AU$4&gt;$F$21,0,IF(AU$4=$F$21,$F98-SUM($Z98:AT98),MIN($F98*INDEX($AA$24:$DB$24,AU$4-$D98+1),$F98-SUM($Z98:AT98)))))</f>
        <v>0</v>
      </c>
      <c r="AV98" s="191" t="n">
        <f aca="false" t="array" ref="AV98:AV98">IF(AV$4&lt;$D98,0,IF(AV$4&gt;$F$21,0,IF(AV$4=$F$21,$F98-SUM($Z98:AU98),MIN($F98*INDEX($AA$24:$DB$24,AV$4-$D98+1),$F98-SUM($Z98:AU98)))))</f>
        <v>0</v>
      </c>
      <c r="AW98" s="191" t="n">
        <f aca="false" t="array" ref="AW98:AW98">IF(AW$4&lt;$D98,0,IF(AW$4&gt;$F$21,0,IF(AW$4=$F$21,$F98-SUM($Z98:AV98),MIN($F98*INDEX($AA$24:$DB$24,AW$4-$D98+1),$F98-SUM($Z98:AV98)))))</f>
        <v>0</v>
      </c>
      <c r="AX98" s="191" t="n">
        <f aca="false" t="array" ref="AX98:AX98">IF(AX$4&lt;$D98,0,IF(AX$4&gt;$F$21,0,IF(AX$4=$F$21,$F98-SUM($Z98:AW98),MIN($F98*INDEX($AA$24:$DB$24,AX$4-$D98+1),$F98-SUM($Z98:AW98)))))</f>
        <v>0</v>
      </c>
      <c r="AY98" s="191" t="n">
        <f aca="false" t="array" ref="AY98:AY98">IF(AY$4&lt;$D98,0,IF(AY$4&gt;$F$21,0,IF(AY$4=$F$21,$F98-SUM($Z98:AX98),MIN($F98*INDEX($AA$24:$DB$24,AY$4-$D98+1),$F98-SUM($Z98:AX98)))))</f>
        <v>0</v>
      </c>
      <c r="AZ98" s="191" t="n">
        <f aca="false" t="array" ref="AZ98:AZ98">IF(AZ$4&lt;$D98,0,IF(AZ$4&gt;$F$21,0,IF(AZ$4=$F$21,$F98-SUM($Z98:AY98),MIN($F98*INDEX($AA$24:$DB$24,AZ$4-$D98+1),$F98-SUM($Z98:AY98)))))</f>
        <v>0</v>
      </c>
      <c r="BA98" s="191" t="n">
        <f aca="false" t="array" ref="BA98:BA98">IF(BA$4&lt;$D98,0,IF(BA$4&gt;$F$21,0,IF(BA$4=$F$21,$F98-SUM($Z98:AZ98),MIN($F98*INDEX($AA$24:$DB$24,BA$4-$D98+1),$F98-SUM($Z98:AZ98)))))</f>
        <v>0</v>
      </c>
      <c r="BB98" s="191" t="n">
        <f aca="false" t="array" ref="BB98:BB98">IF(BB$4&lt;$D98,0,IF(BB$4&gt;$F$21,0,IF(BB$4=$F$21,$F98-SUM($Z98:BA98),MIN($F98*INDEX($AA$24:$DB$24,BB$4-$D98+1),$F98-SUM($Z98:BA98)))))</f>
        <v>0</v>
      </c>
      <c r="BC98" s="191" t="n">
        <f aca="false" t="array" ref="BC98:BC98">IF(BC$4&lt;$D98,0,IF(BC$4&gt;$F$21,0,IF(BC$4=$F$21,$F98-SUM($Z98:BB98),MIN($F98*INDEX($AA$24:$DB$24,BC$4-$D98+1),$F98-SUM($Z98:BB98)))))</f>
        <v>0</v>
      </c>
      <c r="BD98" s="191" t="n">
        <f aca="false" t="array" ref="BD98:BD98">IF(BD$4&lt;$D98,0,IF(BD$4&gt;$F$21,0,IF(BD$4=$F$21,$F98-SUM($Z98:BC98),MIN($F98*INDEX($AA$24:$DB$24,BD$4-$D98+1),$F98-SUM($Z98:BC98)))))</f>
        <v>0</v>
      </c>
      <c r="BE98" s="191" t="n">
        <f aca="false" t="array" ref="BE98:BE98">IF(BE$4&lt;$D98,0,IF(BE$4&gt;$F$21,0,IF(BE$4=$F$21,$F98-SUM($Z98:BD98),MIN($F98*INDEX($AA$24:$DB$24,BE$4-$D98+1),$F98-SUM($Z98:BD98)))))</f>
        <v>0</v>
      </c>
      <c r="BF98" s="191" t="n">
        <f aca="false" t="array" ref="BF98:BF98">IF(BF$4&lt;$D98,0,IF(BF$4&gt;$F$21,0,IF(BF$4=$F$21,$F98-SUM($Z98:BE98),MIN($F98*INDEX($AA$24:$DB$24,BF$4-$D98+1),$F98-SUM($Z98:BE98)))))</f>
        <v>0</v>
      </c>
      <c r="BG98" s="191" t="n">
        <f aca="false" t="array" ref="BG98:BG98">IF(BG$4&lt;$D98,0,IF(BG$4&gt;$F$21,0,IF(BG$4=$F$21,$F98-SUM($Z98:BF98),MIN($F98*INDEX($AA$24:$DB$24,BG$4-$D98+1),$F98-SUM($Z98:BF98)))))</f>
        <v>0</v>
      </c>
      <c r="BH98" s="191" t="n">
        <f aca="false" t="array" ref="BH98:BH98">IF(BH$4&lt;$D98,0,IF(BH$4&gt;$F$21,0,IF(BH$4=$F$21,$F98-SUM($Z98:BG98),MIN($F98*INDEX($AA$24:$DB$24,BH$4-$D98+1),$F98-SUM($Z98:BG98)))))</f>
        <v>0</v>
      </c>
      <c r="BI98" s="191" t="n">
        <f aca="false" t="array" ref="BI98:BI98">IF(BI$4&lt;$D98,0,IF(BI$4&gt;$F$21,0,IF(BI$4=$F$21,$F98-SUM($Z98:BH98),MIN($F98*INDEX($AA$24:$DB$24,BI$4-$D98+1),$F98-SUM($Z98:BH98)))))</f>
        <v>0</v>
      </c>
      <c r="BJ98" s="191" t="n">
        <f aca="false" t="array" ref="BJ98:BJ98">IF(BJ$4&lt;$D98,0,IF(BJ$4&gt;$F$21,0,IF(BJ$4=$F$21,$F98-SUM($Z98:BI98),MIN($F98*INDEX($AA$24:$DB$24,BJ$4-$D98+1),$F98-SUM($Z98:BI98)))))</f>
        <v>0</v>
      </c>
      <c r="BK98" s="191" t="n">
        <f aca="false" t="array" ref="BK98:BK98">IF(BK$4&lt;$D98,0,IF(BK$4&gt;$F$21,0,IF(BK$4=$F$21,$F98-SUM($Z98:BJ98),MIN($F98*INDEX($AA$24:$DB$24,BK$4-$D98+1),$F98-SUM($Z98:BJ98)))))</f>
        <v>0</v>
      </c>
      <c r="BL98" s="191" t="n">
        <f aca="false" t="array" ref="BL98:BL98">IF(BL$4&lt;$D98,0,IF(BL$4&gt;$F$21,0,IF(BL$4=$F$21,$F98-SUM($Z98:BK98),MIN($F98*INDEX($AA$24:$DB$24,BL$4-$D98+1),$F98-SUM($Z98:BK98)))))</f>
        <v>0</v>
      </c>
      <c r="BM98" s="191" t="n">
        <f aca="false" t="array" ref="BM98:BM98">IF(BM$4&lt;$D98,0,IF(BM$4&gt;$F$21,0,IF(BM$4=$F$21,$F98-SUM($Z98:BL98),MIN($F98*INDEX($AA$24:$DB$24,BM$4-$D98+1),$F98-SUM($Z98:BL98)))))</f>
        <v>0</v>
      </c>
      <c r="BN98" s="191" t="n">
        <f aca="false" t="array" ref="BN98:BN98">IF(BN$4&lt;$D98,0,IF(BN$4&gt;$F$21,0,IF(BN$4=$F$21,$F98-SUM($Z98:BM98),MIN($F98*INDEX($AA$24:$DB$24,BN$4-$D98+1),$F98-SUM($Z98:BM98)))))</f>
        <v>0</v>
      </c>
      <c r="BO98" s="191" t="n">
        <f aca="false" t="array" ref="BO98:BO98">IF(BO$4&lt;$D98,0,IF(BO$4&gt;$F$21,0,IF(BO$4=$F$21,$F98-SUM($Z98:BN98),MIN($F98*INDEX($AA$24:$DB$24,BO$4-$D98+1),$F98-SUM($Z98:BN98)))))</f>
        <v>0</v>
      </c>
      <c r="BP98" s="191" t="n">
        <f aca="false" t="array" ref="BP98:BP98">IF(BP$4&lt;$D98,0,IF(BP$4&gt;$F$21,0,IF(BP$4=$F$21,$F98-SUM($Z98:BO98),MIN($F98*INDEX($AA$24:$DB$24,BP$4-$D98+1),$F98-SUM($Z98:BO98)))))</f>
        <v>0</v>
      </c>
      <c r="BQ98" s="191" t="n">
        <f aca="false" t="array" ref="BQ98:BQ98">IF(BQ$4&lt;$D98,0,IF(BQ$4&gt;$F$21,0,IF(BQ$4=$F$21,$F98-SUM($Z98:BP98),MIN($F98*INDEX($AA$24:$DB$24,BQ$4-$D98+1),$F98-SUM($Z98:BP98)))))</f>
        <v>0</v>
      </c>
      <c r="BR98" s="191" t="n">
        <f aca="false" t="array" ref="BR98:BR98">IF(BR$4&lt;$D98,0,IF(BR$4&gt;$F$21,0,IF(BR$4=$F$21,$F98-SUM($Z98:BQ98),MIN($F98*INDEX($AA$24:$DB$24,BR$4-$D98+1),$F98-SUM($Z98:BQ98)))))</f>
        <v>0</v>
      </c>
      <c r="BS98" s="191" t="n">
        <f aca="false" t="array" ref="BS98:BS98">IF(BS$4&lt;$D98,0,IF(BS$4&gt;$F$21,0,IF(BS$4=$F$21,$F98-SUM($Z98:BR98),MIN($F98*INDEX($AA$24:$DB$24,BS$4-$D98+1),$F98-SUM($Z98:BR98)))))</f>
        <v>0</v>
      </c>
      <c r="BT98" s="191" t="n">
        <f aca="false" t="array" ref="BT98:BT98">IF(BT$4&lt;$D98,0,IF(BT$4&gt;$F$21,0,IF(BT$4=$F$21,$F98-SUM($Z98:BS98),MIN($F98*INDEX($AA$24:$DB$24,BT$4-$D98+1),$F98-SUM($Z98:BS98)))))</f>
        <v>0</v>
      </c>
      <c r="BU98" s="191" t="n">
        <f aca="false" t="array" ref="BU98:BU98">IF(BU$4&lt;$D98,0,IF(BU$4&gt;$F$21,0,IF(BU$4=$F$21,$F98-SUM($Z98:BT98),MIN($F98*INDEX($AA$24:$DB$24,BU$4-$D98+1),$F98-SUM($Z98:BT98)))))</f>
        <v>0</v>
      </c>
      <c r="BV98" s="191" t="n">
        <f aca="false" t="array" ref="BV98:BV98">IF(BV$4&lt;$D98,0,IF(BV$4&gt;$F$21,0,IF(BV$4=$F$21,$F98-SUM($Z98:BU98),MIN($F98*INDEX($AA$24:$DB$24,BV$4-$D98+1),$F98-SUM($Z98:BU98)))))</f>
        <v>0</v>
      </c>
      <c r="BW98" s="191" t="n">
        <f aca="false" t="array" ref="BW98:BW98">IF(BW$4&lt;$D98,0,IF(BW$4&gt;$F$21,0,IF(BW$4=$F$21,$F98-SUM($Z98:BV98),MIN($F98*INDEX($AA$24:$DB$24,BW$4-$D98+1),$F98-SUM($Z98:BV98)))))</f>
        <v>0</v>
      </c>
      <c r="BX98" s="191" t="n">
        <f aca="false" t="array" ref="BX98:BX98">IF(BX$4&lt;$D98,0,IF(BX$4&gt;$F$21,0,IF(BX$4=$F$21,$F98-SUM($Z98:BW98),MIN($F98*INDEX($AA$24:$DB$24,BX$4-$D98+1),$F98-SUM($Z98:BW98)))))</f>
        <v>0</v>
      </c>
      <c r="BY98" s="191" t="n">
        <f aca="false" t="array" ref="BY98:BY98">IF(BY$4&lt;$D98,0,IF(BY$4&gt;$F$21,0,IF(BY$4=$F$21,$F98-SUM($Z98:BX98),MIN($F98*INDEX($AA$24:$DB$24,BY$4-$D98+1),$F98-SUM($Z98:BX98)))))</f>
        <v>0</v>
      </c>
      <c r="BZ98" s="191" t="n">
        <f aca="false" t="array" ref="BZ98:BZ98">IF(BZ$4&lt;$D98,0,IF(BZ$4&gt;$F$21,0,IF(BZ$4=$F$21,$F98-SUM($Z98:BY98),MIN($F98*INDEX($AA$24:$DB$24,BZ$4-$D98+1),$F98-SUM($Z98:BY98)))))</f>
        <v>0</v>
      </c>
      <c r="CA98" s="191" t="n">
        <f aca="false" t="array" ref="CA98:CA98">IF(CA$4&lt;$D98,0,IF(CA$4&gt;$F$21,0,IF(CA$4=$F$21,$F98-SUM($Z98:BZ98),MIN($F98*INDEX($AA$24:$DB$24,CA$4-$D98+1),$F98-SUM($Z98:BZ98)))))</f>
        <v>0</v>
      </c>
      <c r="CB98" s="191" t="n">
        <f aca="false" t="array" ref="CB98:CB98">IF(CB$4&lt;$D98,0,IF(CB$4&gt;$F$21,0,IF(CB$4=$F$21,$F98-SUM($Z98:CA98),MIN($F98*INDEX($AA$24:$DB$24,CB$4-$D98+1),$F98-SUM($Z98:CA98)))))</f>
        <v>0</v>
      </c>
      <c r="CC98" s="191" t="n">
        <f aca="false" t="array" ref="CC98:CC98">IF(CC$4&lt;$D98,0,IF(CC$4&gt;$F$21,0,IF(CC$4=$F$21,$F98-SUM($Z98:CB98),MIN($F98*INDEX($AA$24:$DB$24,CC$4-$D98+1),$F98-SUM($Z98:CB98)))))</f>
        <v>0</v>
      </c>
      <c r="CD98" s="191" t="n">
        <f aca="false" t="array" ref="CD98:CD98">IF(CD$4&lt;$D98,0,IF(CD$4&gt;$F$21,0,IF(CD$4=$F$21,$F98-SUM($Z98:CC98),MIN($F98*INDEX($AA$24:$DB$24,CD$4-$D98+1),$F98-SUM($Z98:CC98)))))</f>
        <v>0</v>
      </c>
      <c r="CE98" s="191" t="n">
        <f aca="false" t="array" ref="CE98:CE98">IF(CE$4&lt;$D98,0,IF(CE$4&gt;$F$21,0,IF(CE$4=$F$21,$F98-SUM($Z98:CD98),MIN($F98*INDEX($AA$24:$DB$24,CE$4-$D98+1),$F98-SUM($Z98:CD98)))))</f>
        <v>0</v>
      </c>
      <c r="CF98" s="191" t="n">
        <f aca="false" t="array" ref="CF98:CF98">IF(CF$4&lt;$D98,0,IF(CF$4&gt;$F$21,0,IF(CF$4=$F$21,$F98-SUM($Z98:CE98),MIN($F98*INDEX($AA$24:$DB$24,CF$4-$D98+1),$F98-SUM($Z98:CE98)))))</f>
        <v>0</v>
      </c>
      <c r="CG98" s="191" t="n">
        <f aca="false" t="array" ref="CG98:CG98">IF(CG$4&lt;$D98,0,IF(CG$4&gt;$F$21,0,IF(CG$4=$F$21,$F98-SUM($Z98:CF98),MIN($F98*INDEX($AA$24:$DB$24,CG$4-$D98+1),$F98-SUM($Z98:CF98)))))</f>
        <v>0</v>
      </c>
      <c r="CH98" s="191" t="n">
        <f aca="false" t="array" ref="CH98:CH98">IF(CH$4&lt;$D98,0,IF(CH$4&gt;$F$21,0,IF(CH$4=$F$21,$F98-SUM($Z98:CG98),MIN($F98*INDEX($AA$24:$DB$24,CH$4-$D98+1),$F98-SUM($Z98:CG98)))))</f>
        <v>0</v>
      </c>
      <c r="CI98" s="191" t="n">
        <f aca="false" t="array" ref="CI98:CI98">IF(CI$4&lt;$D98,0,IF(CI$4&gt;$F$21,0,IF(CI$4=$F$21,$F98-SUM($Z98:CH98),MIN($F98*INDEX($AA$24:$DB$24,CI$4-$D98+1),$F98-SUM($Z98:CH98)))))</f>
        <v>0</v>
      </c>
      <c r="CJ98" s="191" t="n">
        <f aca="false" t="array" ref="CJ98:CJ98">IF(CJ$4&lt;$D98,0,IF(CJ$4&gt;$F$21,0,IF(CJ$4=$F$21,$F98-SUM($Z98:CI98),MIN($F98*INDEX($AA$24:$DB$24,CJ$4-$D98+1),$F98-SUM($Z98:CI98)))))</f>
        <v>0</v>
      </c>
      <c r="CK98" s="191" t="n">
        <f aca="false" t="array" ref="CK98:CK98">IF(CK$4&lt;$D98,0,IF(CK$4&gt;$F$21,0,IF(CK$4=$F$21,$F98-SUM($Z98:CJ98),MIN($F98*INDEX($AA$24:$DB$24,CK$4-$D98+1),$F98-SUM($Z98:CJ98)))))</f>
        <v>0</v>
      </c>
      <c r="CL98" s="191" t="n">
        <f aca="false" t="array" ref="CL98:CL98">IF(CL$4&lt;$D98,0,IF(CL$4&gt;$F$21,0,IF(CL$4=$F$21,$F98-SUM($Z98:CK98),MIN($F98*INDEX($AA$24:$DB$24,CL$4-$D98+1),$F98-SUM($Z98:CK98)))))</f>
        <v>0</v>
      </c>
      <c r="CM98" s="191" t="n">
        <f aca="false" t="array" ref="CM98:CM98">IF(CM$4&lt;$D98,0,IF(CM$4&gt;$F$21,0,IF(CM$4=$F$21,$F98-SUM($Z98:CL98),MIN($F98*INDEX($AA$24:$DB$24,CM$4-$D98+1),$F98-SUM($Z98:CL98)))))</f>
        <v>0</v>
      </c>
      <c r="CN98" s="191" t="n">
        <f aca="false" t="array" ref="CN98:CN98">IF(CN$4&lt;$D98,0,IF(CN$4&gt;$F$21,0,IF(CN$4=$F$21,$F98-SUM($Z98:CM98),MIN($F98*INDEX($AA$24:$DB$24,CN$4-$D98+1),$F98-SUM($Z98:CM98)))))</f>
        <v>0</v>
      </c>
      <c r="CO98" s="191" t="n">
        <f aca="false" t="array" ref="CO98:CO98">IF(CO$4&lt;$D98,0,IF(CO$4&gt;$F$21,0,IF(CO$4=$F$21,$F98-SUM($Z98:CN98),MIN($F98*INDEX($AA$24:$DB$24,CO$4-$D98+1),$F98-SUM($Z98:CN98)))))</f>
        <v>0</v>
      </c>
      <c r="CP98" s="191" t="n">
        <f aca="false" t="array" ref="CP98:CP98">IF(CP$4&lt;$D98,0,IF(CP$4&gt;$F$21,0,IF(CP$4=$F$21,$F98-SUM($Z98:CO98),MIN($F98*INDEX($AA$24:$DB$24,CP$4-$D98+1),$F98-SUM($Z98:CO98)))))</f>
        <v>0</v>
      </c>
      <c r="CQ98" s="191" t="n">
        <f aca="false" t="array" ref="CQ98:CQ98">IF(CQ$4&lt;$D98,0,IF(CQ$4&gt;$F$21,0,IF(CQ$4=$F$21,$F98-SUM($Z98:CP98),MIN($F98*INDEX($AA$24:$DB$24,CQ$4-$D98+1),$F98-SUM($Z98:CP98)))))</f>
        <v>0</v>
      </c>
      <c r="CR98" s="191" t="n">
        <f aca="false" t="array" ref="CR98:CR98">IF(CR$4&lt;$D98,0,IF(CR$4&gt;$F$21,0,IF(CR$4=$F$21,$F98-SUM($Z98:CQ98),MIN($F98*INDEX($AA$24:$DB$24,CR$4-$D98+1),$F98-SUM($Z98:CQ98)))))</f>
        <v>0</v>
      </c>
      <c r="CS98" s="191" t="n">
        <f aca="false" t="array" ref="CS98:CS98">IF(CS$4&lt;$D98,0,IF(CS$4&gt;$F$21,0,IF(CS$4=$F$21,$F98-SUM($Z98:CR98),MIN($F98*INDEX($AA$24:$DB$24,CS$4-$D98+1),$F98-SUM($Z98:CR98)))))</f>
        <v>0</v>
      </c>
      <c r="CT98" s="191" t="n">
        <f aca="false" t="array" ref="CT98:CT98">IF(CT$4&lt;$D98,0,IF(CT$4&gt;$F$21,0,IF(CT$4=$F$21,$F98-SUM($Z98:CS98),MIN($F98*INDEX($AA$24:$DB$24,CT$4-$D98+1),$F98-SUM($Z98:CS98)))))</f>
        <v>0</v>
      </c>
      <c r="CU98" s="191" t="n">
        <f aca="false" t="array" ref="CU98:CU98">IF(CU$4&lt;$D98,0,IF(CU$4&gt;$F$21,0,IF(CU$4=$F$21,$F98-SUM($Z98:CT98),MIN($F98*INDEX($AA$24:$DB$24,CU$4-$D98+1),$F98-SUM($Z98:CT98)))))</f>
        <v>0</v>
      </c>
      <c r="CV98" s="191" t="n">
        <f aca="false" t="array" ref="CV98:CV98">IF(CV$4&lt;$D98,0,IF(CV$4&gt;$F$21,0,IF(CV$4=$F$21,$F98-SUM($Z98:CU98),MIN($F98*INDEX($AA$24:$DB$24,CV$4-$D98+1),$F98-SUM($Z98:CU98)))))</f>
        <v>0</v>
      </c>
      <c r="CW98" s="191" t="n">
        <f aca="false" t="array" ref="CW98:CW98">IF(CW$4&lt;$D98,0,IF(CW$4&gt;$F$21,0,IF(CW$4=$F$21,$F98-SUM($Z98:CV98),MIN($F98*INDEX($AA$24:$DB$24,CW$4-$D98+1),$F98-SUM($Z98:CV98)))))</f>
        <v>0</v>
      </c>
      <c r="CX98" s="191" t="n">
        <f aca="false" t="array" ref="CX98:CX98">IF(CX$4&lt;$D98,0,IF(CX$4&gt;$F$21,0,IF(CX$4=$F$21,$F98-SUM($Z98:CW98),MIN($F98*INDEX($AA$24:$DB$24,CX$4-$D98+1),$F98-SUM($Z98:CW98)))))</f>
        <v>0</v>
      </c>
      <c r="CY98" s="191" t="n">
        <f aca="false" t="array" ref="CY98:CY98">IF(CY$4&lt;$D98,0,IF(CY$4&gt;$F$21,0,IF(CY$4=$F$21,$F98-SUM($Z98:CX98),MIN($F98*INDEX($AA$24:$DB$24,CY$4-$D98+1),$F98-SUM($Z98:CX98)))))</f>
        <v>0</v>
      </c>
      <c r="CZ98" s="191" t="n">
        <f aca="false" t="array" ref="CZ98:CZ98">IF(CZ$4&lt;$D98,0,IF(CZ$4&gt;$F$21,0,IF(CZ$4=$F$21,$F98-SUM($Z98:CY98),MIN($F98*INDEX($AA$24:$DB$24,CZ$4-$D98+1),$F98-SUM($Z98:CY98)))))</f>
        <v>0</v>
      </c>
      <c r="DA98" s="191" t="n">
        <f aca="false" t="array" ref="DA98:DA98">IF(DA$4&lt;$D98,0,IF(DA$4&gt;$F$21,0,IF(DA$4=$F$21,$F98-SUM($Z98:CZ98),MIN($F98*INDEX($AA$24:$DB$24,DA$4-$D98+1),$F98-SUM($Z98:CZ98)))))</f>
        <v>0</v>
      </c>
      <c r="DB98" s="191" t="n">
        <f aca="false" t="array" ref="DB98:DB98">IF(DB$4&lt;$D98,0,IF(DB$4&gt;$F$21,0,IF(DB$4=$F$21,$F98-SUM($Z98:DA98),MIN($F98*INDEX($AA$24:$DB$24,DB$4-$D98+1),$F98-SUM($Z98:DA98)))))</f>
        <v>0</v>
      </c>
    </row>
    <row r="99" customFormat="false" ht="14.25" hidden="false" customHeight="false" outlineLevel="3" collapsed="false">
      <c r="D99" s="3" t="n">
        <v>74</v>
      </c>
      <c r="E99" s="3" t="str">
        <v>Total Capex Year 74</v>
      </c>
      <c r="F99" s="187" t="n">
        <v>0</v>
      </c>
      <c r="G99" s="187" t="n">
        <f aca="false">SUM(AA99:DB99)-F99</f>
        <v>0</v>
      </c>
      <c r="AA99" s="191" t="n">
        <f aca="false" t="array" ref="AA99:AA99">IF(AA$4&lt;$D99,0,IF(AA$4&gt;$F$21,0,IF(AA$4=$F$21,$F99-SUM($Z99:Z99),MIN($F99*INDEX($AA$24:$DB$24,AA$4-$D99+1),$F99-SUM($Z99:Z99)))))</f>
        <v>0</v>
      </c>
      <c r="AB99" s="191" t="n">
        <f aca="false" t="array" ref="AB99:AB99">IF(AB$4&lt;$D99,0,IF(AB$4&gt;$F$21,0,IF(AB$4=$F$21,$F99-SUM($Z99:AA99),MIN($F99*INDEX($AA$24:$DB$24,AB$4-$D99+1),$F99-SUM($Z99:AA99)))))</f>
        <v>0</v>
      </c>
      <c r="AC99" s="191" t="n">
        <f aca="false" t="array" ref="AC99:AC99">IF(AC$4&lt;$D99,0,IF(AC$4&gt;$F$21,0,IF(AC$4=$F$21,$F99-SUM($Z99:AB99),MIN($F99*INDEX($AA$24:$DB$24,AC$4-$D99+1),$F99-SUM($Z99:AB99)))))</f>
        <v>0</v>
      </c>
      <c r="AD99" s="191" t="n">
        <f aca="false" t="array" ref="AD99:AD99">IF(AD$4&lt;$D99,0,IF(AD$4&gt;$F$21,0,IF(AD$4=$F$21,$F99-SUM($Z99:AC99),MIN($F99*INDEX($AA$24:$DB$24,AD$4-$D99+1),$F99-SUM($Z99:AC99)))))</f>
        <v>0</v>
      </c>
      <c r="AE99" s="191" t="n">
        <f aca="false" t="array" ref="AE99:AE99">IF(AE$4&lt;$D99,0,IF(AE$4&gt;$F$21,0,IF(AE$4=$F$21,$F99-SUM($Z99:AD99),MIN($F99*INDEX($AA$24:$DB$24,AE$4-$D99+1),$F99-SUM($Z99:AD99)))))</f>
        <v>0</v>
      </c>
      <c r="AF99" s="191" t="n">
        <f aca="false" t="array" ref="AF99:AF99">IF(AF$4&lt;$D99,0,IF(AF$4&gt;$F$21,0,IF(AF$4=$F$21,$F99-SUM($Z99:AE99),MIN($F99*INDEX($AA$24:$DB$24,AF$4-$D99+1),$F99-SUM($Z99:AE99)))))</f>
        <v>0</v>
      </c>
      <c r="AG99" s="191" t="n">
        <f aca="false" t="array" ref="AG99:AG99">IF(AG$4&lt;$D99,0,IF(AG$4&gt;$F$21,0,IF(AG$4=$F$21,$F99-SUM($Z99:AF99),MIN($F99*INDEX($AA$24:$DB$24,AG$4-$D99+1),$F99-SUM($Z99:AF99)))))</f>
        <v>0</v>
      </c>
      <c r="AH99" s="191" t="n">
        <f aca="false" t="array" ref="AH99:AH99">IF(AH$4&lt;$D99,0,IF(AH$4&gt;$F$21,0,IF(AH$4=$F$21,$F99-SUM($Z99:AG99),MIN($F99*INDEX($AA$24:$DB$24,AH$4-$D99+1),$F99-SUM($Z99:AG99)))))</f>
        <v>0</v>
      </c>
      <c r="AI99" s="191" t="n">
        <f aca="false" t="array" ref="AI99:AI99">IF(AI$4&lt;$D99,0,IF(AI$4&gt;$F$21,0,IF(AI$4=$F$21,$F99-SUM($Z99:AH99),MIN($F99*INDEX($AA$24:$DB$24,AI$4-$D99+1),$F99-SUM($Z99:AH99)))))</f>
        <v>0</v>
      </c>
      <c r="AJ99" s="191" t="n">
        <f aca="false" t="array" ref="AJ99:AJ99">IF(AJ$4&lt;$D99,0,IF(AJ$4&gt;$F$21,0,IF(AJ$4=$F$21,$F99-SUM($Z99:AI99),MIN($F99*INDEX($AA$24:$DB$24,AJ$4-$D99+1),$F99-SUM($Z99:AI99)))))</f>
        <v>0</v>
      </c>
      <c r="AK99" s="191" t="n">
        <f aca="false" t="array" ref="AK99:AK99">IF(AK$4&lt;$D99,0,IF(AK$4&gt;$F$21,0,IF(AK$4=$F$21,$F99-SUM($Z99:AJ99),MIN($F99*INDEX($AA$24:$DB$24,AK$4-$D99+1),$F99-SUM($Z99:AJ99)))))</f>
        <v>0</v>
      </c>
      <c r="AL99" s="191" t="n">
        <f aca="false" t="array" ref="AL99:AL99">IF(AL$4&lt;$D99,0,IF(AL$4&gt;$F$21,0,IF(AL$4=$F$21,$F99-SUM($Z99:AK99),MIN($F99*INDEX($AA$24:$DB$24,AL$4-$D99+1),$F99-SUM($Z99:AK99)))))</f>
        <v>0</v>
      </c>
      <c r="AM99" s="191" t="n">
        <f aca="false" t="array" ref="AM99:AM99">IF(AM$4&lt;$D99,0,IF(AM$4&gt;$F$21,0,IF(AM$4=$F$21,$F99-SUM($Z99:AL99),MIN($F99*INDEX($AA$24:$DB$24,AM$4-$D99+1),$F99-SUM($Z99:AL99)))))</f>
        <v>0</v>
      </c>
      <c r="AN99" s="191" t="n">
        <f aca="false" t="array" ref="AN99:AN99">IF(AN$4&lt;$D99,0,IF(AN$4&gt;$F$21,0,IF(AN$4=$F$21,$F99-SUM($Z99:AM99),MIN($F99*INDEX($AA$24:$DB$24,AN$4-$D99+1),$F99-SUM($Z99:AM99)))))</f>
        <v>0</v>
      </c>
      <c r="AO99" s="191" t="n">
        <f aca="false" t="array" ref="AO99:AO99">IF(AO$4&lt;$D99,0,IF(AO$4&gt;$F$21,0,IF(AO$4=$F$21,$F99-SUM($Z99:AN99),MIN($F99*INDEX($AA$24:$DB$24,AO$4-$D99+1),$F99-SUM($Z99:AN99)))))</f>
        <v>0</v>
      </c>
      <c r="AP99" s="191" t="n">
        <f aca="false" t="array" ref="AP99:AP99">IF(AP$4&lt;$D99,0,IF(AP$4&gt;$F$21,0,IF(AP$4=$F$21,$F99-SUM($Z99:AO99),MIN($F99*INDEX($AA$24:$DB$24,AP$4-$D99+1),$F99-SUM($Z99:AO99)))))</f>
        <v>0</v>
      </c>
      <c r="AQ99" s="191" t="n">
        <f aca="false" t="array" ref="AQ99:AQ99">IF(AQ$4&lt;$D99,0,IF(AQ$4&gt;$F$21,0,IF(AQ$4=$F$21,$F99-SUM($Z99:AP99),MIN($F99*INDEX($AA$24:$DB$24,AQ$4-$D99+1),$F99-SUM($Z99:AP99)))))</f>
        <v>0</v>
      </c>
      <c r="AR99" s="191" t="n">
        <f aca="false" t="array" ref="AR99:AR99">IF(AR$4&lt;$D99,0,IF(AR$4&gt;$F$21,0,IF(AR$4=$F$21,$F99-SUM($Z99:AQ99),MIN($F99*INDEX($AA$24:$DB$24,AR$4-$D99+1),$F99-SUM($Z99:AQ99)))))</f>
        <v>0</v>
      </c>
      <c r="AS99" s="191" t="n">
        <f aca="false" t="array" ref="AS99:AS99">IF(AS$4&lt;$D99,0,IF(AS$4&gt;$F$21,0,IF(AS$4=$F$21,$F99-SUM($Z99:AR99),MIN($F99*INDEX($AA$24:$DB$24,AS$4-$D99+1),$F99-SUM($Z99:AR99)))))</f>
        <v>0</v>
      </c>
      <c r="AT99" s="191" t="n">
        <f aca="false" t="array" ref="AT99:AT99">IF(AT$4&lt;$D99,0,IF(AT$4&gt;$F$21,0,IF(AT$4=$F$21,$F99-SUM($Z99:AS99),MIN($F99*INDEX($AA$24:$DB$24,AT$4-$D99+1),$F99-SUM($Z99:AS99)))))</f>
        <v>0</v>
      </c>
      <c r="AU99" s="191" t="n">
        <f aca="false" t="array" ref="AU99:AU99">IF(AU$4&lt;$D99,0,IF(AU$4&gt;$F$21,0,IF(AU$4=$F$21,$F99-SUM($Z99:AT99),MIN($F99*INDEX($AA$24:$DB$24,AU$4-$D99+1),$F99-SUM($Z99:AT99)))))</f>
        <v>0</v>
      </c>
      <c r="AV99" s="191" t="n">
        <f aca="false" t="array" ref="AV99:AV99">IF(AV$4&lt;$D99,0,IF(AV$4&gt;$F$21,0,IF(AV$4=$F$21,$F99-SUM($Z99:AU99),MIN($F99*INDEX($AA$24:$DB$24,AV$4-$D99+1),$F99-SUM($Z99:AU99)))))</f>
        <v>0</v>
      </c>
      <c r="AW99" s="191" t="n">
        <f aca="false" t="array" ref="AW99:AW99">IF(AW$4&lt;$D99,0,IF(AW$4&gt;$F$21,0,IF(AW$4=$F$21,$F99-SUM($Z99:AV99),MIN($F99*INDEX($AA$24:$DB$24,AW$4-$D99+1),$F99-SUM($Z99:AV99)))))</f>
        <v>0</v>
      </c>
      <c r="AX99" s="191" t="n">
        <f aca="false" t="array" ref="AX99:AX99">IF(AX$4&lt;$D99,0,IF(AX$4&gt;$F$21,0,IF(AX$4=$F$21,$F99-SUM($Z99:AW99),MIN($F99*INDEX($AA$24:$DB$24,AX$4-$D99+1),$F99-SUM($Z99:AW99)))))</f>
        <v>0</v>
      </c>
      <c r="AY99" s="191" t="n">
        <f aca="false" t="array" ref="AY99:AY99">IF(AY$4&lt;$D99,0,IF(AY$4&gt;$F$21,0,IF(AY$4=$F$21,$F99-SUM($Z99:AX99),MIN($F99*INDEX($AA$24:$DB$24,AY$4-$D99+1),$F99-SUM($Z99:AX99)))))</f>
        <v>0</v>
      </c>
      <c r="AZ99" s="191" t="n">
        <f aca="false" t="array" ref="AZ99:AZ99">IF(AZ$4&lt;$D99,0,IF(AZ$4&gt;$F$21,0,IF(AZ$4=$F$21,$F99-SUM($Z99:AY99),MIN($F99*INDEX($AA$24:$DB$24,AZ$4-$D99+1),$F99-SUM($Z99:AY99)))))</f>
        <v>0</v>
      </c>
      <c r="BA99" s="191" t="n">
        <f aca="false" t="array" ref="BA99:BA99">IF(BA$4&lt;$D99,0,IF(BA$4&gt;$F$21,0,IF(BA$4=$F$21,$F99-SUM($Z99:AZ99),MIN($F99*INDEX($AA$24:$DB$24,BA$4-$D99+1),$F99-SUM($Z99:AZ99)))))</f>
        <v>0</v>
      </c>
      <c r="BB99" s="191" t="n">
        <f aca="false" t="array" ref="BB99:BB99">IF(BB$4&lt;$D99,0,IF(BB$4&gt;$F$21,0,IF(BB$4=$F$21,$F99-SUM($Z99:BA99),MIN($F99*INDEX($AA$24:$DB$24,BB$4-$D99+1),$F99-SUM($Z99:BA99)))))</f>
        <v>0</v>
      </c>
      <c r="BC99" s="191" t="n">
        <f aca="false" t="array" ref="BC99:BC99">IF(BC$4&lt;$D99,0,IF(BC$4&gt;$F$21,0,IF(BC$4=$F$21,$F99-SUM($Z99:BB99),MIN($F99*INDEX($AA$24:$DB$24,BC$4-$D99+1),$F99-SUM($Z99:BB99)))))</f>
        <v>0</v>
      </c>
      <c r="BD99" s="191" t="n">
        <f aca="false" t="array" ref="BD99:BD99">IF(BD$4&lt;$D99,0,IF(BD$4&gt;$F$21,0,IF(BD$4=$F$21,$F99-SUM($Z99:BC99),MIN($F99*INDEX($AA$24:$DB$24,BD$4-$D99+1),$F99-SUM($Z99:BC99)))))</f>
        <v>0</v>
      </c>
      <c r="BE99" s="191" t="n">
        <f aca="false" t="array" ref="BE99:BE99">IF(BE$4&lt;$D99,0,IF(BE$4&gt;$F$21,0,IF(BE$4=$F$21,$F99-SUM($Z99:BD99),MIN($F99*INDEX($AA$24:$DB$24,BE$4-$D99+1),$F99-SUM($Z99:BD99)))))</f>
        <v>0</v>
      </c>
      <c r="BF99" s="191" t="n">
        <f aca="false" t="array" ref="BF99:BF99">IF(BF$4&lt;$D99,0,IF(BF$4&gt;$F$21,0,IF(BF$4=$F$21,$F99-SUM($Z99:BE99),MIN($F99*INDEX($AA$24:$DB$24,BF$4-$D99+1),$F99-SUM($Z99:BE99)))))</f>
        <v>0</v>
      </c>
      <c r="BG99" s="191" t="n">
        <f aca="false" t="array" ref="BG99:BG99">IF(BG$4&lt;$D99,0,IF(BG$4&gt;$F$21,0,IF(BG$4=$F$21,$F99-SUM($Z99:BF99),MIN($F99*INDEX($AA$24:$DB$24,BG$4-$D99+1),$F99-SUM($Z99:BF99)))))</f>
        <v>0</v>
      </c>
      <c r="BH99" s="191" t="n">
        <f aca="false" t="array" ref="BH99:BH99">IF(BH$4&lt;$D99,0,IF(BH$4&gt;$F$21,0,IF(BH$4=$F$21,$F99-SUM($Z99:BG99),MIN($F99*INDEX($AA$24:$DB$24,BH$4-$D99+1),$F99-SUM($Z99:BG99)))))</f>
        <v>0</v>
      </c>
      <c r="BI99" s="191" t="n">
        <f aca="false" t="array" ref="BI99:BI99">IF(BI$4&lt;$D99,0,IF(BI$4&gt;$F$21,0,IF(BI$4=$F$21,$F99-SUM($Z99:BH99),MIN($F99*INDEX($AA$24:$DB$24,BI$4-$D99+1),$F99-SUM($Z99:BH99)))))</f>
        <v>0</v>
      </c>
      <c r="BJ99" s="191" t="n">
        <f aca="false" t="array" ref="BJ99:BJ99">IF(BJ$4&lt;$D99,0,IF(BJ$4&gt;$F$21,0,IF(BJ$4=$F$21,$F99-SUM($Z99:BI99),MIN($F99*INDEX($AA$24:$DB$24,BJ$4-$D99+1),$F99-SUM($Z99:BI99)))))</f>
        <v>0</v>
      </c>
      <c r="BK99" s="191" t="n">
        <f aca="false" t="array" ref="BK99:BK99">IF(BK$4&lt;$D99,0,IF(BK$4&gt;$F$21,0,IF(BK$4=$F$21,$F99-SUM($Z99:BJ99),MIN($F99*INDEX($AA$24:$DB$24,BK$4-$D99+1),$F99-SUM($Z99:BJ99)))))</f>
        <v>0</v>
      </c>
      <c r="BL99" s="191" t="n">
        <f aca="false" t="array" ref="BL99:BL99">IF(BL$4&lt;$D99,0,IF(BL$4&gt;$F$21,0,IF(BL$4=$F$21,$F99-SUM($Z99:BK99),MIN($F99*INDEX($AA$24:$DB$24,BL$4-$D99+1),$F99-SUM($Z99:BK99)))))</f>
        <v>0</v>
      </c>
      <c r="BM99" s="191" t="n">
        <f aca="false" t="array" ref="BM99:BM99">IF(BM$4&lt;$D99,0,IF(BM$4&gt;$F$21,0,IF(BM$4=$F$21,$F99-SUM($Z99:BL99),MIN($F99*INDEX($AA$24:$DB$24,BM$4-$D99+1),$F99-SUM($Z99:BL99)))))</f>
        <v>0</v>
      </c>
      <c r="BN99" s="191" t="n">
        <f aca="false" t="array" ref="BN99:BN99">IF(BN$4&lt;$D99,0,IF(BN$4&gt;$F$21,0,IF(BN$4=$F$21,$F99-SUM($Z99:BM99),MIN($F99*INDEX($AA$24:$DB$24,BN$4-$D99+1),$F99-SUM($Z99:BM99)))))</f>
        <v>0</v>
      </c>
      <c r="BO99" s="191" t="n">
        <f aca="false" t="array" ref="BO99:BO99">IF(BO$4&lt;$D99,0,IF(BO$4&gt;$F$21,0,IF(BO$4=$F$21,$F99-SUM($Z99:BN99),MIN($F99*INDEX($AA$24:$DB$24,BO$4-$D99+1),$F99-SUM($Z99:BN99)))))</f>
        <v>0</v>
      </c>
      <c r="BP99" s="191" t="n">
        <f aca="false" t="array" ref="BP99:BP99">IF(BP$4&lt;$D99,0,IF(BP$4&gt;$F$21,0,IF(BP$4=$F$21,$F99-SUM($Z99:BO99),MIN($F99*INDEX($AA$24:$DB$24,BP$4-$D99+1),$F99-SUM($Z99:BO99)))))</f>
        <v>0</v>
      </c>
      <c r="BQ99" s="191" t="n">
        <f aca="false" t="array" ref="BQ99:BQ99">IF(BQ$4&lt;$D99,0,IF(BQ$4&gt;$F$21,0,IF(BQ$4=$F$21,$F99-SUM($Z99:BP99),MIN($F99*INDEX($AA$24:$DB$24,BQ$4-$D99+1),$F99-SUM($Z99:BP99)))))</f>
        <v>0</v>
      </c>
      <c r="BR99" s="191" t="n">
        <f aca="false" t="array" ref="BR99:BR99">IF(BR$4&lt;$D99,0,IF(BR$4&gt;$F$21,0,IF(BR$4=$F$21,$F99-SUM($Z99:BQ99),MIN($F99*INDEX($AA$24:$DB$24,BR$4-$D99+1),$F99-SUM($Z99:BQ99)))))</f>
        <v>0</v>
      </c>
      <c r="BS99" s="191" t="n">
        <f aca="false" t="array" ref="BS99:BS99">IF(BS$4&lt;$D99,0,IF(BS$4&gt;$F$21,0,IF(BS$4=$F$21,$F99-SUM($Z99:BR99),MIN($F99*INDEX($AA$24:$DB$24,BS$4-$D99+1),$F99-SUM($Z99:BR99)))))</f>
        <v>0</v>
      </c>
      <c r="BT99" s="191" t="n">
        <f aca="false" t="array" ref="BT99:BT99">IF(BT$4&lt;$D99,0,IF(BT$4&gt;$F$21,0,IF(BT$4=$F$21,$F99-SUM($Z99:BS99),MIN($F99*INDEX($AA$24:$DB$24,BT$4-$D99+1),$F99-SUM($Z99:BS99)))))</f>
        <v>0</v>
      </c>
      <c r="BU99" s="191" t="n">
        <f aca="false" t="array" ref="BU99:BU99">IF(BU$4&lt;$D99,0,IF(BU$4&gt;$F$21,0,IF(BU$4=$F$21,$F99-SUM($Z99:BT99),MIN($F99*INDEX($AA$24:$DB$24,BU$4-$D99+1),$F99-SUM($Z99:BT99)))))</f>
        <v>0</v>
      </c>
      <c r="BV99" s="191" t="n">
        <f aca="false" t="array" ref="BV99:BV99">IF(BV$4&lt;$D99,0,IF(BV$4&gt;$F$21,0,IF(BV$4=$F$21,$F99-SUM($Z99:BU99),MIN($F99*INDEX($AA$24:$DB$24,BV$4-$D99+1),$F99-SUM($Z99:BU99)))))</f>
        <v>0</v>
      </c>
      <c r="BW99" s="191" t="n">
        <f aca="false" t="array" ref="BW99:BW99">IF(BW$4&lt;$D99,0,IF(BW$4&gt;$F$21,0,IF(BW$4=$F$21,$F99-SUM($Z99:BV99),MIN($F99*INDEX($AA$24:$DB$24,BW$4-$D99+1),$F99-SUM($Z99:BV99)))))</f>
        <v>0</v>
      </c>
      <c r="BX99" s="191" t="n">
        <f aca="false" t="array" ref="BX99:BX99">IF(BX$4&lt;$D99,0,IF(BX$4&gt;$F$21,0,IF(BX$4=$F$21,$F99-SUM($Z99:BW99),MIN($F99*INDEX($AA$24:$DB$24,BX$4-$D99+1),$F99-SUM($Z99:BW99)))))</f>
        <v>0</v>
      </c>
      <c r="BY99" s="191" t="n">
        <f aca="false" t="array" ref="BY99:BY99">IF(BY$4&lt;$D99,0,IF(BY$4&gt;$F$21,0,IF(BY$4=$F$21,$F99-SUM($Z99:BX99),MIN($F99*INDEX($AA$24:$DB$24,BY$4-$D99+1),$F99-SUM($Z99:BX99)))))</f>
        <v>0</v>
      </c>
      <c r="BZ99" s="191" t="n">
        <f aca="false" t="array" ref="BZ99:BZ99">IF(BZ$4&lt;$D99,0,IF(BZ$4&gt;$F$21,0,IF(BZ$4=$F$21,$F99-SUM($Z99:BY99),MIN($F99*INDEX($AA$24:$DB$24,BZ$4-$D99+1),$F99-SUM($Z99:BY99)))))</f>
        <v>0</v>
      </c>
      <c r="CA99" s="191" t="n">
        <f aca="false" t="array" ref="CA99:CA99">IF(CA$4&lt;$D99,0,IF(CA$4&gt;$F$21,0,IF(CA$4=$F$21,$F99-SUM($Z99:BZ99),MIN($F99*INDEX($AA$24:$DB$24,CA$4-$D99+1),$F99-SUM($Z99:BZ99)))))</f>
        <v>0</v>
      </c>
      <c r="CB99" s="191" t="n">
        <f aca="false" t="array" ref="CB99:CB99">IF(CB$4&lt;$D99,0,IF(CB$4&gt;$F$21,0,IF(CB$4=$F$21,$F99-SUM($Z99:CA99),MIN($F99*INDEX($AA$24:$DB$24,CB$4-$D99+1),$F99-SUM($Z99:CA99)))))</f>
        <v>0</v>
      </c>
      <c r="CC99" s="191" t="n">
        <f aca="false" t="array" ref="CC99:CC99">IF(CC$4&lt;$D99,0,IF(CC$4&gt;$F$21,0,IF(CC$4=$F$21,$F99-SUM($Z99:CB99),MIN($F99*INDEX($AA$24:$DB$24,CC$4-$D99+1),$F99-SUM($Z99:CB99)))))</f>
        <v>0</v>
      </c>
      <c r="CD99" s="191" t="n">
        <f aca="false" t="array" ref="CD99:CD99">IF(CD$4&lt;$D99,0,IF(CD$4&gt;$F$21,0,IF(CD$4=$F$21,$F99-SUM($Z99:CC99),MIN($F99*INDEX($AA$24:$DB$24,CD$4-$D99+1),$F99-SUM($Z99:CC99)))))</f>
        <v>0</v>
      </c>
      <c r="CE99" s="191" t="n">
        <f aca="false" t="array" ref="CE99:CE99">IF(CE$4&lt;$D99,0,IF(CE$4&gt;$F$21,0,IF(CE$4=$F$21,$F99-SUM($Z99:CD99),MIN($F99*INDEX($AA$24:$DB$24,CE$4-$D99+1),$F99-SUM($Z99:CD99)))))</f>
        <v>0</v>
      </c>
      <c r="CF99" s="191" t="n">
        <f aca="false" t="array" ref="CF99:CF99">IF(CF$4&lt;$D99,0,IF(CF$4&gt;$F$21,0,IF(CF$4=$F$21,$F99-SUM($Z99:CE99),MIN($F99*INDEX($AA$24:$DB$24,CF$4-$D99+1),$F99-SUM($Z99:CE99)))))</f>
        <v>0</v>
      </c>
      <c r="CG99" s="191" t="n">
        <f aca="false" t="array" ref="CG99:CG99">IF(CG$4&lt;$D99,0,IF(CG$4&gt;$F$21,0,IF(CG$4=$F$21,$F99-SUM($Z99:CF99),MIN($F99*INDEX($AA$24:$DB$24,CG$4-$D99+1),$F99-SUM($Z99:CF99)))))</f>
        <v>0</v>
      </c>
      <c r="CH99" s="191" t="n">
        <f aca="false" t="array" ref="CH99:CH99">IF(CH$4&lt;$D99,0,IF(CH$4&gt;$F$21,0,IF(CH$4=$F$21,$F99-SUM($Z99:CG99),MIN($F99*INDEX($AA$24:$DB$24,CH$4-$D99+1),$F99-SUM($Z99:CG99)))))</f>
        <v>0</v>
      </c>
      <c r="CI99" s="191" t="n">
        <f aca="false" t="array" ref="CI99:CI99">IF(CI$4&lt;$D99,0,IF(CI$4&gt;$F$21,0,IF(CI$4=$F$21,$F99-SUM($Z99:CH99),MIN($F99*INDEX($AA$24:$DB$24,CI$4-$D99+1),$F99-SUM($Z99:CH99)))))</f>
        <v>0</v>
      </c>
      <c r="CJ99" s="191" t="n">
        <f aca="false" t="array" ref="CJ99:CJ99">IF(CJ$4&lt;$D99,0,IF(CJ$4&gt;$F$21,0,IF(CJ$4=$F$21,$F99-SUM($Z99:CI99),MIN($F99*INDEX($AA$24:$DB$24,CJ$4-$D99+1),$F99-SUM($Z99:CI99)))))</f>
        <v>0</v>
      </c>
      <c r="CK99" s="191" t="n">
        <f aca="false" t="array" ref="CK99:CK99">IF(CK$4&lt;$D99,0,IF(CK$4&gt;$F$21,0,IF(CK$4=$F$21,$F99-SUM($Z99:CJ99),MIN($F99*INDEX($AA$24:$DB$24,CK$4-$D99+1),$F99-SUM($Z99:CJ99)))))</f>
        <v>0</v>
      </c>
      <c r="CL99" s="191" t="n">
        <f aca="false" t="array" ref="CL99:CL99">IF(CL$4&lt;$D99,0,IF(CL$4&gt;$F$21,0,IF(CL$4=$F$21,$F99-SUM($Z99:CK99),MIN($F99*INDEX($AA$24:$DB$24,CL$4-$D99+1),$F99-SUM($Z99:CK99)))))</f>
        <v>0</v>
      </c>
      <c r="CM99" s="191" t="n">
        <f aca="false" t="array" ref="CM99:CM99">IF(CM$4&lt;$D99,0,IF(CM$4&gt;$F$21,0,IF(CM$4=$F$21,$F99-SUM($Z99:CL99),MIN($F99*INDEX($AA$24:$DB$24,CM$4-$D99+1),$F99-SUM($Z99:CL99)))))</f>
        <v>0</v>
      </c>
      <c r="CN99" s="191" t="n">
        <f aca="false" t="array" ref="CN99:CN99">IF(CN$4&lt;$D99,0,IF(CN$4&gt;$F$21,0,IF(CN$4=$F$21,$F99-SUM($Z99:CM99),MIN($F99*INDEX($AA$24:$DB$24,CN$4-$D99+1),$F99-SUM($Z99:CM99)))))</f>
        <v>0</v>
      </c>
      <c r="CO99" s="191" t="n">
        <f aca="false" t="array" ref="CO99:CO99">IF(CO$4&lt;$D99,0,IF(CO$4&gt;$F$21,0,IF(CO$4=$F$21,$F99-SUM($Z99:CN99),MIN($F99*INDEX($AA$24:$DB$24,CO$4-$D99+1),$F99-SUM($Z99:CN99)))))</f>
        <v>0</v>
      </c>
      <c r="CP99" s="191" t="n">
        <f aca="false" t="array" ref="CP99:CP99">IF(CP$4&lt;$D99,0,IF(CP$4&gt;$F$21,0,IF(CP$4=$F$21,$F99-SUM($Z99:CO99),MIN($F99*INDEX($AA$24:$DB$24,CP$4-$D99+1),$F99-SUM($Z99:CO99)))))</f>
        <v>0</v>
      </c>
      <c r="CQ99" s="191" t="n">
        <f aca="false" t="array" ref="CQ99:CQ99">IF(CQ$4&lt;$D99,0,IF(CQ$4&gt;$F$21,0,IF(CQ$4=$F$21,$F99-SUM($Z99:CP99),MIN($F99*INDEX($AA$24:$DB$24,CQ$4-$D99+1),$F99-SUM($Z99:CP99)))))</f>
        <v>0</v>
      </c>
      <c r="CR99" s="191" t="n">
        <f aca="false" t="array" ref="CR99:CR99">IF(CR$4&lt;$D99,0,IF(CR$4&gt;$F$21,0,IF(CR$4=$F$21,$F99-SUM($Z99:CQ99),MIN($F99*INDEX($AA$24:$DB$24,CR$4-$D99+1),$F99-SUM($Z99:CQ99)))))</f>
        <v>0</v>
      </c>
      <c r="CS99" s="191" t="n">
        <f aca="false" t="array" ref="CS99:CS99">IF(CS$4&lt;$D99,0,IF(CS$4&gt;$F$21,0,IF(CS$4=$F$21,$F99-SUM($Z99:CR99),MIN($F99*INDEX($AA$24:$DB$24,CS$4-$D99+1),$F99-SUM($Z99:CR99)))))</f>
        <v>0</v>
      </c>
      <c r="CT99" s="191" t="n">
        <f aca="false" t="array" ref="CT99:CT99">IF(CT$4&lt;$D99,0,IF(CT$4&gt;$F$21,0,IF(CT$4=$F$21,$F99-SUM($Z99:CS99),MIN($F99*INDEX($AA$24:$DB$24,CT$4-$D99+1),$F99-SUM($Z99:CS99)))))</f>
        <v>0</v>
      </c>
      <c r="CU99" s="191" t="n">
        <f aca="false" t="array" ref="CU99:CU99">IF(CU$4&lt;$D99,0,IF(CU$4&gt;$F$21,0,IF(CU$4=$F$21,$F99-SUM($Z99:CT99),MIN($F99*INDEX($AA$24:$DB$24,CU$4-$D99+1),$F99-SUM($Z99:CT99)))))</f>
        <v>0</v>
      </c>
      <c r="CV99" s="191" t="n">
        <f aca="false" t="array" ref="CV99:CV99">IF(CV$4&lt;$D99,0,IF(CV$4&gt;$F$21,0,IF(CV$4=$F$21,$F99-SUM($Z99:CU99),MIN($F99*INDEX($AA$24:$DB$24,CV$4-$D99+1),$F99-SUM($Z99:CU99)))))</f>
        <v>0</v>
      </c>
      <c r="CW99" s="191" t="n">
        <f aca="false" t="array" ref="CW99:CW99">IF(CW$4&lt;$D99,0,IF(CW$4&gt;$F$21,0,IF(CW$4=$F$21,$F99-SUM($Z99:CV99),MIN($F99*INDEX($AA$24:$DB$24,CW$4-$D99+1),$F99-SUM($Z99:CV99)))))</f>
        <v>0</v>
      </c>
      <c r="CX99" s="191" t="n">
        <f aca="false" t="array" ref="CX99:CX99">IF(CX$4&lt;$D99,0,IF(CX$4&gt;$F$21,0,IF(CX$4=$F$21,$F99-SUM($Z99:CW99),MIN($F99*INDEX($AA$24:$DB$24,CX$4-$D99+1),$F99-SUM($Z99:CW99)))))</f>
        <v>0</v>
      </c>
      <c r="CY99" s="191" t="n">
        <f aca="false" t="array" ref="CY99:CY99">IF(CY$4&lt;$D99,0,IF(CY$4&gt;$F$21,0,IF(CY$4=$F$21,$F99-SUM($Z99:CX99),MIN($F99*INDEX($AA$24:$DB$24,CY$4-$D99+1),$F99-SUM($Z99:CX99)))))</f>
        <v>0</v>
      </c>
      <c r="CZ99" s="191" t="n">
        <f aca="false" t="array" ref="CZ99:CZ99">IF(CZ$4&lt;$D99,0,IF(CZ$4&gt;$F$21,0,IF(CZ$4=$F$21,$F99-SUM($Z99:CY99),MIN($F99*INDEX($AA$24:$DB$24,CZ$4-$D99+1),$F99-SUM($Z99:CY99)))))</f>
        <v>0</v>
      </c>
      <c r="DA99" s="191" t="n">
        <f aca="false" t="array" ref="DA99:DA99">IF(DA$4&lt;$D99,0,IF(DA$4&gt;$F$21,0,IF(DA$4=$F$21,$F99-SUM($Z99:CZ99),MIN($F99*INDEX($AA$24:$DB$24,DA$4-$D99+1),$F99-SUM($Z99:CZ99)))))</f>
        <v>0</v>
      </c>
      <c r="DB99" s="191" t="n">
        <f aca="false" t="array" ref="DB99:DB99">IF(DB$4&lt;$D99,0,IF(DB$4&gt;$F$21,0,IF(DB$4=$F$21,$F99-SUM($Z99:DA99),MIN($F99*INDEX($AA$24:$DB$24,DB$4-$D99+1),$F99-SUM($Z99:DA99)))))</f>
        <v>0</v>
      </c>
    </row>
    <row r="100" customFormat="false" ht="14.25" hidden="false" customHeight="false" outlineLevel="3" collapsed="false">
      <c r="D100" s="3" t="n">
        <v>75</v>
      </c>
      <c r="E100" s="3" t="str">
        <v>Total Capex Year 75</v>
      </c>
      <c r="F100" s="187" t="n">
        <v>0</v>
      </c>
      <c r="G100" s="187" t="n">
        <f aca="false">SUM(AA100:DB100)-F100</f>
        <v>0</v>
      </c>
      <c r="AA100" s="191" t="n">
        <f aca="false" t="array" ref="AA100:AA100">IF(AA$4&lt;$D100,0,IF(AA$4&gt;$F$21,0,IF(AA$4=$F$21,$F100-SUM($Z100:Z100),MIN($F100*INDEX($AA$24:$DB$24,AA$4-$D100+1),$F100-SUM($Z100:Z100)))))</f>
        <v>0</v>
      </c>
      <c r="AB100" s="191" t="n">
        <f aca="false" t="array" ref="AB100:AB100">IF(AB$4&lt;$D100,0,IF(AB$4&gt;$F$21,0,IF(AB$4=$F$21,$F100-SUM($Z100:AA100),MIN($F100*INDEX($AA$24:$DB$24,AB$4-$D100+1),$F100-SUM($Z100:AA100)))))</f>
        <v>0</v>
      </c>
      <c r="AC100" s="191" t="n">
        <f aca="false" t="array" ref="AC100:AC100">IF(AC$4&lt;$D100,0,IF(AC$4&gt;$F$21,0,IF(AC$4=$F$21,$F100-SUM($Z100:AB100),MIN($F100*INDEX($AA$24:$DB$24,AC$4-$D100+1),$F100-SUM($Z100:AB100)))))</f>
        <v>0</v>
      </c>
      <c r="AD100" s="191" t="n">
        <f aca="false" t="array" ref="AD100:AD100">IF(AD$4&lt;$D100,0,IF(AD$4&gt;$F$21,0,IF(AD$4=$F$21,$F100-SUM($Z100:AC100),MIN($F100*INDEX($AA$24:$DB$24,AD$4-$D100+1),$F100-SUM($Z100:AC100)))))</f>
        <v>0</v>
      </c>
      <c r="AE100" s="191" t="n">
        <f aca="false" t="array" ref="AE100:AE100">IF(AE$4&lt;$D100,0,IF(AE$4&gt;$F$21,0,IF(AE$4=$F$21,$F100-SUM($Z100:AD100),MIN($F100*INDEX($AA$24:$DB$24,AE$4-$D100+1),$F100-SUM($Z100:AD100)))))</f>
        <v>0</v>
      </c>
      <c r="AF100" s="191" t="n">
        <f aca="false" t="array" ref="AF100:AF100">IF(AF$4&lt;$D100,0,IF(AF$4&gt;$F$21,0,IF(AF$4=$F$21,$F100-SUM($Z100:AE100),MIN($F100*INDEX($AA$24:$DB$24,AF$4-$D100+1),$F100-SUM($Z100:AE100)))))</f>
        <v>0</v>
      </c>
      <c r="AG100" s="191" t="n">
        <f aca="false" t="array" ref="AG100:AG100">IF(AG$4&lt;$D100,0,IF(AG$4&gt;$F$21,0,IF(AG$4=$F$21,$F100-SUM($Z100:AF100),MIN($F100*INDEX($AA$24:$DB$24,AG$4-$D100+1),$F100-SUM($Z100:AF100)))))</f>
        <v>0</v>
      </c>
      <c r="AH100" s="191" t="n">
        <f aca="false" t="array" ref="AH100:AH100">IF(AH$4&lt;$D100,0,IF(AH$4&gt;$F$21,0,IF(AH$4=$F$21,$F100-SUM($Z100:AG100),MIN($F100*INDEX($AA$24:$DB$24,AH$4-$D100+1),$F100-SUM($Z100:AG100)))))</f>
        <v>0</v>
      </c>
      <c r="AI100" s="191" t="n">
        <f aca="false" t="array" ref="AI100:AI100">IF(AI$4&lt;$D100,0,IF(AI$4&gt;$F$21,0,IF(AI$4=$F$21,$F100-SUM($Z100:AH100),MIN($F100*INDEX($AA$24:$DB$24,AI$4-$D100+1),$F100-SUM($Z100:AH100)))))</f>
        <v>0</v>
      </c>
      <c r="AJ100" s="191" t="n">
        <f aca="false" t="array" ref="AJ100:AJ100">IF(AJ$4&lt;$D100,0,IF(AJ$4&gt;$F$21,0,IF(AJ$4=$F$21,$F100-SUM($Z100:AI100),MIN($F100*INDEX($AA$24:$DB$24,AJ$4-$D100+1),$F100-SUM($Z100:AI100)))))</f>
        <v>0</v>
      </c>
      <c r="AK100" s="191" t="n">
        <f aca="false" t="array" ref="AK100:AK100">IF(AK$4&lt;$D100,0,IF(AK$4&gt;$F$21,0,IF(AK$4=$F$21,$F100-SUM($Z100:AJ100),MIN($F100*INDEX($AA$24:$DB$24,AK$4-$D100+1),$F100-SUM($Z100:AJ100)))))</f>
        <v>0</v>
      </c>
      <c r="AL100" s="191" t="n">
        <f aca="false" t="array" ref="AL100:AL100">IF(AL$4&lt;$D100,0,IF(AL$4&gt;$F$21,0,IF(AL$4=$F$21,$F100-SUM($Z100:AK100),MIN($F100*INDEX($AA$24:$DB$24,AL$4-$D100+1),$F100-SUM($Z100:AK100)))))</f>
        <v>0</v>
      </c>
      <c r="AM100" s="191" t="n">
        <f aca="false" t="array" ref="AM100:AM100">IF(AM$4&lt;$D100,0,IF(AM$4&gt;$F$21,0,IF(AM$4=$F$21,$F100-SUM($Z100:AL100),MIN($F100*INDEX($AA$24:$DB$24,AM$4-$D100+1),$F100-SUM($Z100:AL100)))))</f>
        <v>0</v>
      </c>
      <c r="AN100" s="191" t="n">
        <f aca="false" t="array" ref="AN100:AN100">IF(AN$4&lt;$D100,0,IF(AN$4&gt;$F$21,0,IF(AN$4=$F$21,$F100-SUM($Z100:AM100),MIN($F100*INDEX($AA$24:$DB$24,AN$4-$D100+1),$F100-SUM($Z100:AM100)))))</f>
        <v>0</v>
      </c>
      <c r="AO100" s="191" t="n">
        <f aca="false" t="array" ref="AO100:AO100">IF(AO$4&lt;$D100,0,IF(AO$4&gt;$F$21,0,IF(AO$4=$F$21,$F100-SUM($Z100:AN100),MIN($F100*INDEX($AA$24:$DB$24,AO$4-$D100+1),$F100-SUM($Z100:AN100)))))</f>
        <v>0</v>
      </c>
      <c r="AP100" s="191" t="n">
        <f aca="false" t="array" ref="AP100:AP100">IF(AP$4&lt;$D100,0,IF(AP$4&gt;$F$21,0,IF(AP$4=$F$21,$F100-SUM($Z100:AO100),MIN($F100*INDEX($AA$24:$DB$24,AP$4-$D100+1),$F100-SUM($Z100:AO100)))))</f>
        <v>0</v>
      </c>
      <c r="AQ100" s="191" t="n">
        <f aca="false" t="array" ref="AQ100:AQ100">IF(AQ$4&lt;$D100,0,IF(AQ$4&gt;$F$21,0,IF(AQ$4=$F$21,$F100-SUM($Z100:AP100),MIN($F100*INDEX($AA$24:$DB$24,AQ$4-$D100+1),$F100-SUM($Z100:AP100)))))</f>
        <v>0</v>
      </c>
      <c r="AR100" s="191" t="n">
        <f aca="false" t="array" ref="AR100:AR100">IF(AR$4&lt;$D100,0,IF(AR$4&gt;$F$21,0,IF(AR$4=$F$21,$F100-SUM($Z100:AQ100),MIN($F100*INDEX($AA$24:$DB$24,AR$4-$D100+1),$F100-SUM($Z100:AQ100)))))</f>
        <v>0</v>
      </c>
      <c r="AS100" s="191" t="n">
        <f aca="false" t="array" ref="AS100:AS100">IF(AS$4&lt;$D100,0,IF(AS$4&gt;$F$21,0,IF(AS$4=$F$21,$F100-SUM($Z100:AR100),MIN($F100*INDEX($AA$24:$DB$24,AS$4-$D100+1),$F100-SUM($Z100:AR100)))))</f>
        <v>0</v>
      </c>
      <c r="AT100" s="191" t="n">
        <f aca="false" t="array" ref="AT100:AT100">IF(AT$4&lt;$D100,0,IF(AT$4&gt;$F$21,0,IF(AT$4=$F$21,$F100-SUM($Z100:AS100),MIN($F100*INDEX($AA$24:$DB$24,AT$4-$D100+1),$F100-SUM($Z100:AS100)))))</f>
        <v>0</v>
      </c>
      <c r="AU100" s="191" t="n">
        <f aca="false" t="array" ref="AU100:AU100">IF(AU$4&lt;$D100,0,IF(AU$4&gt;$F$21,0,IF(AU$4=$F$21,$F100-SUM($Z100:AT100),MIN($F100*INDEX($AA$24:$DB$24,AU$4-$D100+1),$F100-SUM($Z100:AT100)))))</f>
        <v>0</v>
      </c>
      <c r="AV100" s="191" t="n">
        <f aca="false" t="array" ref="AV100:AV100">IF(AV$4&lt;$D100,0,IF(AV$4&gt;$F$21,0,IF(AV$4=$F$21,$F100-SUM($Z100:AU100),MIN($F100*INDEX($AA$24:$DB$24,AV$4-$D100+1),$F100-SUM($Z100:AU100)))))</f>
        <v>0</v>
      </c>
      <c r="AW100" s="191" t="n">
        <f aca="false" t="array" ref="AW100:AW100">IF(AW$4&lt;$D100,0,IF(AW$4&gt;$F$21,0,IF(AW$4=$F$21,$F100-SUM($Z100:AV100),MIN($F100*INDEX($AA$24:$DB$24,AW$4-$D100+1),$F100-SUM($Z100:AV100)))))</f>
        <v>0</v>
      </c>
      <c r="AX100" s="191" t="n">
        <f aca="false" t="array" ref="AX100:AX100">IF(AX$4&lt;$D100,0,IF(AX$4&gt;$F$21,0,IF(AX$4=$F$21,$F100-SUM($Z100:AW100),MIN($F100*INDEX($AA$24:$DB$24,AX$4-$D100+1),$F100-SUM($Z100:AW100)))))</f>
        <v>0</v>
      </c>
      <c r="AY100" s="191" t="n">
        <f aca="false" t="array" ref="AY100:AY100">IF(AY$4&lt;$D100,0,IF(AY$4&gt;$F$21,0,IF(AY$4=$F$21,$F100-SUM($Z100:AX100),MIN($F100*INDEX($AA$24:$DB$24,AY$4-$D100+1),$F100-SUM($Z100:AX100)))))</f>
        <v>0</v>
      </c>
      <c r="AZ100" s="191" t="n">
        <f aca="false" t="array" ref="AZ100:AZ100">IF(AZ$4&lt;$D100,0,IF(AZ$4&gt;$F$21,0,IF(AZ$4=$F$21,$F100-SUM($Z100:AY100),MIN($F100*INDEX($AA$24:$DB$24,AZ$4-$D100+1),$F100-SUM($Z100:AY100)))))</f>
        <v>0</v>
      </c>
      <c r="BA100" s="191" t="n">
        <f aca="false" t="array" ref="BA100:BA100">IF(BA$4&lt;$D100,0,IF(BA$4&gt;$F$21,0,IF(BA$4=$F$21,$F100-SUM($Z100:AZ100),MIN($F100*INDEX($AA$24:$DB$24,BA$4-$D100+1),$F100-SUM($Z100:AZ100)))))</f>
        <v>0</v>
      </c>
      <c r="BB100" s="191" t="n">
        <f aca="false" t="array" ref="BB100:BB100">IF(BB$4&lt;$D100,0,IF(BB$4&gt;$F$21,0,IF(BB$4=$F$21,$F100-SUM($Z100:BA100),MIN($F100*INDEX($AA$24:$DB$24,BB$4-$D100+1),$F100-SUM($Z100:BA100)))))</f>
        <v>0</v>
      </c>
      <c r="BC100" s="191" t="n">
        <f aca="false" t="array" ref="BC100:BC100">IF(BC$4&lt;$D100,0,IF(BC$4&gt;$F$21,0,IF(BC$4=$F$21,$F100-SUM($Z100:BB100),MIN($F100*INDEX($AA$24:$DB$24,BC$4-$D100+1),$F100-SUM($Z100:BB100)))))</f>
        <v>0</v>
      </c>
      <c r="BD100" s="191" t="n">
        <f aca="false" t="array" ref="BD100:BD100">IF(BD$4&lt;$D100,0,IF(BD$4&gt;$F$21,0,IF(BD$4=$F$21,$F100-SUM($Z100:BC100),MIN($F100*INDEX($AA$24:$DB$24,BD$4-$D100+1),$F100-SUM($Z100:BC100)))))</f>
        <v>0</v>
      </c>
      <c r="BE100" s="191" t="n">
        <f aca="false" t="array" ref="BE100:BE100">IF(BE$4&lt;$D100,0,IF(BE$4&gt;$F$21,0,IF(BE$4=$F$21,$F100-SUM($Z100:BD100),MIN($F100*INDEX($AA$24:$DB$24,BE$4-$D100+1),$F100-SUM($Z100:BD100)))))</f>
        <v>0</v>
      </c>
      <c r="BF100" s="191" t="n">
        <f aca="false" t="array" ref="BF100:BF100">IF(BF$4&lt;$D100,0,IF(BF$4&gt;$F$21,0,IF(BF$4=$F$21,$F100-SUM($Z100:BE100),MIN($F100*INDEX($AA$24:$DB$24,BF$4-$D100+1),$F100-SUM($Z100:BE100)))))</f>
        <v>0</v>
      </c>
      <c r="BG100" s="191" t="n">
        <f aca="false" t="array" ref="BG100:BG100">IF(BG$4&lt;$D100,0,IF(BG$4&gt;$F$21,0,IF(BG$4=$F$21,$F100-SUM($Z100:BF100),MIN($F100*INDEX($AA$24:$DB$24,BG$4-$D100+1),$F100-SUM($Z100:BF100)))))</f>
        <v>0</v>
      </c>
      <c r="BH100" s="191" t="n">
        <f aca="false" t="array" ref="BH100:BH100">IF(BH$4&lt;$D100,0,IF(BH$4&gt;$F$21,0,IF(BH$4=$F$21,$F100-SUM($Z100:BG100),MIN($F100*INDEX($AA$24:$DB$24,BH$4-$D100+1),$F100-SUM($Z100:BG100)))))</f>
        <v>0</v>
      </c>
      <c r="BI100" s="191" t="n">
        <f aca="false" t="array" ref="BI100:BI100">IF(BI$4&lt;$D100,0,IF(BI$4&gt;$F$21,0,IF(BI$4=$F$21,$F100-SUM($Z100:BH100),MIN($F100*INDEX($AA$24:$DB$24,BI$4-$D100+1),$F100-SUM($Z100:BH100)))))</f>
        <v>0</v>
      </c>
      <c r="BJ100" s="191" t="n">
        <f aca="false" t="array" ref="BJ100:BJ100">IF(BJ$4&lt;$D100,0,IF(BJ$4&gt;$F$21,0,IF(BJ$4=$F$21,$F100-SUM($Z100:BI100),MIN($F100*INDEX($AA$24:$DB$24,BJ$4-$D100+1),$F100-SUM($Z100:BI100)))))</f>
        <v>0</v>
      </c>
      <c r="BK100" s="191" t="n">
        <f aca="false" t="array" ref="BK100:BK100">IF(BK$4&lt;$D100,0,IF(BK$4&gt;$F$21,0,IF(BK$4=$F$21,$F100-SUM($Z100:BJ100),MIN($F100*INDEX($AA$24:$DB$24,BK$4-$D100+1),$F100-SUM($Z100:BJ100)))))</f>
        <v>0</v>
      </c>
      <c r="BL100" s="191" t="n">
        <f aca="false" t="array" ref="BL100:BL100">IF(BL$4&lt;$D100,0,IF(BL$4&gt;$F$21,0,IF(BL$4=$F$21,$F100-SUM($Z100:BK100),MIN($F100*INDEX($AA$24:$DB$24,BL$4-$D100+1),$F100-SUM($Z100:BK100)))))</f>
        <v>0</v>
      </c>
      <c r="BM100" s="191" t="n">
        <f aca="false" t="array" ref="BM100:BM100">IF(BM$4&lt;$D100,0,IF(BM$4&gt;$F$21,0,IF(BM$4=$F$21,$F100-SUM($Z100:BL100),MIN($F100*INDEX($AA$24:$DB$24,BM$4-$D100+1),$F100-SUM($Z100:BL100)))))</f>
        <v>0</v>
      </c>
      <c r="BN100" s="191" t="n">
        <f aca="false" t="array" ref="BN100:BN100">IF(BN$4&lt;$D100,0,IF(BN$4&gt;$F$21,0,IF(BN$4=$F$21,$F100-SUM($Z100:BM100),MIN($F100*INDEX($AA$24:$DB$24,BN$4-$D100+1),$F100-SUM($Z100:BM100)))))</f>
        <v>0</v>
      </c>
      <c r="BO100" s="191" t="n">
        <f aca="false" t="array" ref="BO100:BO100">IF(BO$4&lt;$D100,0,IF(BO$4&gt;$F$21,0,IF(BO$4=$F$21,$F100-SUM($Z100:BN100),MIN($F100*INDEX($AA$24:$DB$24,BO$4-$D100+1),$F100-SUM($Z100:BN100)))))</f>
        <v>0</v>
      </c>
      <c r="BP100" s="191" t="n">
        <f aca="false" t="array" ref="BP100:BP100">IF(BP$4&lt;$D100,0,IF(BP$4&gt;$F$21,0,IF(BP$4=$F$21,$F100-SUM($Z100:BO100),MIN($F100*INDEX($AA$24:$DB$24,BP$4-$D100+1),$F100-SUM($Z100:BO100)))))</f>
        <v>0</v>
      </c>
      <c r="BQ100" s="191" t="n">
        <f aca="false" t="array" ref="BQ100:BQ100">IF(BQ$4&lt;$D100,0,IF(BQ$4&gt;$F$21,0,IF(BQ$4=$F$21,$F100-SUM($Z100:BP100),MIN($F100*INDEX($AA$24:$DB$24,BQ$4-$D100+1),$F100-SUM($Z100:BP100)))))</f>
        <v>0</v>
      </c>
      <c r="BR100" s="191" t="n">
        <f aca="false" t="array" ref="BR100:BR100">IF(BR$4&lt;$D100,0,IF(BR$4&gt;$F$21,0,IF(BR$4=$F$21,$F100-SUM($Z100:BQ100),MIN($F100*INDEX($AA$24:$DB$24,BR$4-$D100+1),$F100-SUM($Z100:BQ100)))))</f>
        <v>0</v>
      </c>
      <c r="BS100" s="191" t="n">
        <f aca="false" t="array" ref="BS100:BS100">IF(BS$4&lt;$D100,0,IF(BS$4&gt;$F$21,0,IF(BS$4=$F$21,$F100-SUM($Z100:BR100),MIN($F100*INDEX($AA$24:$DB$24,BS$4-$D100+1),$F100-SUM($Z100:BR100)))))</f>
        <v>0</v>
      </c>
      <c r="BT100" s="191" t="n">
        <f aca="false" t="array" ref="BT100:BT100">IF(BT$4&lt;$D100,0,IF(BT$4&gt;$F$21,0,IF(BT$4=$F$21,$F100-SUM($Z100:BS100),MIN($F100*INDEX($AA$24:$DB$24,BT$4-$D100+1),$F100-SUM($Z100:BS100)))))</f>
        <v>0</v>
      </c>
      <c r="BU100" s="191" t="n">
        <f aca="false" t="array" ref="BU100:BU100">IF(BU$4&lt;$D100,0,IF(BU$4&gt;$F$21,0,IF(BU$4=$F$21,$F100-SUM($Z100:BT100),MIN($F100*INDEX($AA$24:$DB$24,BU$4-$D100+1),$F100-SUM($Z100:BT100)))))</f>
        <v>0</v>
      </c>
      <c r="BV100" s="191" t="n">
        <f aca="false" t="array" ref="BV100:BV100">IF(BV$4&lt;$D100,0,IF(BV$4&gt;$F$21,0,IF(BV$4=$F$21,$F100-SUM($Z100:BU100),MIN($F100*INDEX($AA$24:$DB$24,BV$4-$D100+1),$F100-SUM($Z100:BU100)))))</f>
        <v>0</v>
      </c>
      <c r="BW100" s="191" t="n">
        <f aca="false" t="array" ref="BW100:BW100">IF(BW$4&lt;$D100,0,IF(BW$4&gt;$F$21,0,IF(BW$4=$F$21,$F100-SUM($Z100:BV100),MIN($F100*INDEX($AA$24:$DB$24,BW$4-$D100+1),$F100-SUM($Z100:BV100)))))</f>
        <v>0</v>
      </c>
      <c r="BX100" s="191" t="n">
        <f aca="false" t="array" ref="BX100:BX100">IF(BX$4&lt;$D100,0,IF(BX$4&gt;$F$21,0,IF(BX$4=$F$21,$F100-SUM($Z100:BW100),MIN($F100*INDEX($AA$24:$DB$24,BX$4-$D100+1),$F100-SUM($Z100:BW100)))))</f>
        <v>0</v>
      </c>
      <c r="BY100" s="191" t="n">
        <f aca="false" t="array" ref="BY100:BY100">IF(BY$4&lt;$D100,0,IF(BY$4&gt;$F$21,0,IF(BY$4=$F$21,$F100-SUM($Z100:BX100),MIN($F100*INDEX($AA$24:$DB$24,BY$4-$D100+1),$F100-SUM($Z100:BX100)))))</f>
        <v>0</v>
      </c>
      <c r="BZ100" s="191" t="n">
        <f aca="false" t="array" ref="BZ100:BZ100">IF(BZ$4&lt;$D100,0,IF(BZ$4&gt;$F$21,0,IF(BZ$4=$F$21,$F100-SUM($Z100:BY100),MIN($F100*INDEX($AA$24:$DB$24,BZ$4-$D100+1),$F100-SUM($Z100:BY100)))))</f>
        <v>0</v>
      </c>
      <c r="CA100" s="191" t="n">
        <f aca="false" t="array" ref="CA100:CA100">IF(CA$4&lt;$D100,0,IF(CA$4&gt;$F$21,0,IF(CA$4=$F$21,$F100-SUM($Z100:BZ100),MIN($F100*INDEX($AA$24:$DB$24,CA$4-$D100+1),$F100-SUM($Z100:BZ100)))))</f>
        <v>0</v>
      </c>
      <c r="CB100" s="191" t="n">
        <f aca="false" t="array" ref="CB100:CB100">IF(CB$4&lt;$D100,0,IF(CB$4&gt;$F$21,0,IF(CB$4=$F$21,$F100-SUM($Z100:CA100),MIN($F100*INDEX($AA$24:$DB$24,CB$4-$D100+1),$F100-SUM($Z100:CA100)))))</f>
        <v>0</v>
      </c>
      <c r="CC100" s="191" t="n">
        <f aca="false" t="array" ref="CC100:CC100">IF(CC$4&lt;$D100,0,IF(CC$4&gt;$F$21,0,IF(CC$4=$F$21,$F100-SUM($Z100:CB100),MIN($F100*INDEX($AA$24:$DB$24,CC$4-$D100+1),$F100-SUM($Z100:CB100)))))</f>
        <v>0</v>
      </c>
      <c r="CD100" s="191" t="n">
        <f aca="false" t="array" ref="CD100:CD100">IF(CD$4&lt;$D100,0,IF(CD$4&gt;$F$21,0,IF(CD$4=$F$21,$F100-SUM($Z100:CC100),MIN($F100*INDEX($AA$24:$DB$24,CD$4-$D100+1),$F100-SUM($Z100:CC100)))))</f>
        <v>0</v>
      </c>
      <c r="CE100" s="191" t="n">
        <f aca="false" t="array" ref="CE100:CE100">IF(CE$4&lt;$D100,0,IF(CE$4&gt;$F$21,0,IF(CE$4=$F$21,$F100-SUM($Z100:CD100),MIN($F100*INDEX($AA$24:$DB$24,CE$4-$D100+1),$F100-SUM($Z100:CD100)))))</f>
        <v>0</v>
      </c>
      <c r="CF100" s="191" t="n">
        <f aca="false" t="array" ref="CF100:CF100">IF(CF$4&lt;$D100,0,IF(CF$4&gt;$F$21,0,IF(CF$4=$F$21,$F100-SUM($Z100:CE100),MIN($F100*INDEX($AA$24:$DB$24,CF$4-$D100+1),$F100-SUM($Z100:CE100)))))</f>
        <v>0</v>
      </c>
      <c r="CG100" s="191" t="n">
        <f aca="false" t="array" ref="CG100:CG100">IF(CG$4&lt;$D100,0,IF(CG$4&gt;$F$21,0,IF(CG$4=$F$21,$F100-SUM($Z100:CF100),MIN($F100*INDEX($AA$24:$DB$24,CG$4-$D100+1),$F100-SUM($Z100:CF100)))))</f>
        <v>0</v>
      </c>
      <c r="CH100" s="191" t="n">
        <f aca="false" t="array" ref="CH100:CH100">IF(CH$4&lt;$D100,0,IF(CH$4&gt;$F$21,0,IF(CH$4=$F$21,$F100-SUM($Z100:CG100),MIN($F100*INDEX($AA$24:$DB$24,CH$4-$D100+1),$F100-SUM($Z100:CG100)))))</f>
        <v>0</v>
      </c>
      <c r="CI100" s="191" t="n">
        <f aca="false" t="array" ref="CI100:CI100">IF(CI$4&lt;$D100,0,IF(CI$4&gt;$F$21,0,IF(CI$4=$F$21,$F100-SUM($Z100:CH100),MIN($F100*INDEX($AA$24:$DB$24,CI$4-$D100+1),$F100-SUM($Z100:CH100)))))</f>
        <v>0</v>
      </c>
      <c r="CJ100" s="191" t="n">
        <f aca="false" t="array" ref="CJ100:CJ100">IF(CJ$4&lt;$D100,0,IF(CJ$4&gt;$F$21,0,IF(CJ$4=$F$21,$F100-SUM($Z100:CI100),MIN($F100*INDEX($AA$24:$DB$24,CJ$4-$D100+1),$F100-SUM($Z100:CI100)))))</f>
        <v>0</v>
      </c>
      <c r="CK100" s="191" t="n">
        <f aca="false" t="array" ref="CK100:CK100">IF(CK$4&lt;$D100,0,IF(CK$4&gt;$F$21,0,IF(CK$4=$F$21,$F100-SUM($Z100:CJ100),MIN($F100*INDEX($AA$24:$DB$24,CK$4-$D100+1),$F100-SUM($Z100:CJ100)))))</f>
        <v>0</v>
      </c>
      <c r="CL100" s="191" t="n">
        <f aca="false" t="array" ref="CL100:CL100">IF(CL$4&lt;$D100,0,IF(CL$4&gt;$F$21,0,IF(CL$4=$F$21,$F100-SUM($Z100:CK100),MIN($F100*INDEX($AA$24:$DB$24,CL$4-$D100+1),$F100-SUM($Z100:CK100)))))</f>
        <v>0</v>
      </c>
      <c r="CM100" s="191" t="n">
        <f aca="false" t="array" ref="CM100:CM100">IF(CM$4&lt;$D100,0,IF(CM$4&gt;$F$21,0,IF(CM$4=$F$21,$F100-SUM($Z100:CL100),MIN($F100*INDEX($AA$24:$DB$24,CM$4-$D100+1),$F100-SUM($Z100:CL100)))))</f>
        <v>0</v>
      </c>
      <c r="CN100" s="191" t="n">
        <f aca="false" t="array" ref="CN100:CN100">IF(CN$4&lt;$D100,0,IF(CN$4&gt;$F$21,0,IF(CN$4=$F$21,$F100-SUM($Z100:CM100),MIN($F100*INDEX($AA$24:$DB$24,CN$4-$D100+1),$F100-SUM($Z100:CM100)))))</f>
        <v>0</v>
      </c>
      <c r="CO100" s="191" t="n">
        <f aca="false" t="array" ref="CO100:CO100">IF(CO$4&lt;$D100,0,IF(CO$4&gt;$F$21,0,IF(CO$4=$F$21,$F100-SUM($Z100:CN100),MIN($F100*INDEX($AA$24:$DB$24,CO$4-$D100+1),$F100-SUM($Z100:CN100)))))</f>
        <v>0</v>
      </c>
      <c r="CP100" s="191" t="n">
        <f aca="false" t="array" ref="CP100:CP100">IF(CP$4&lt;$D100,0,IF(CP$4&gt;$F$21,0,IF(CP$4=$F$21,$F100-SUM($Z100:CO100),MIN($F100*INDEX($AA$24:$DB$24,CP$4-$D100+1),$F100-SUM($Z100:CO100)))))</f>
        <v>0</v>
      </c>
      <c r="CQ100" s="191" t="n">
        <f aca="false" t="array" ref="CQ100:CQ100">IF(CQ$4&lt;$D100,0,IF(CQ$4&gt;$F$21,0,IF(CQ$4=$F$21,$F100-SUM($Z100:CP100),MIN($F100*INDEX($AA$24:$DB$24,CQ$4-$D100+1),$F100-SUM($Z100:CP100)))))</f>
        <v>0</v>
      </c>
      <c r="CR100" s="191" t="n">
        <f aca="false" t="array" ref="CR100:CR100">IF(CR$4&lt;$D100,0,IF(CR$4&gt;$F$21,0,IF(CR$4=$F$21,$F100-SUM($Z100:CQ100),MIN($F100*INDEX($AA$24:$DB$24,CR$4-$D100+1),$F100-SUM($Z100:CQ100)))))</f>
        <v>0</v>
      </c>
      <c r="CS100" s="191" t="n">
        <f aca="false" t="array" ref="CS100:CS100">IF(CS$4&lt;$D100,0,IF(CS$4&gt;$F$21,0,IF(CS$4=$F$21,$F100-SUM($Z100:CR100),MIN($F100*INDEX($AA$24:$DB$24,CS$4-$D100+1),$F100-SUM($Z100:CR100)))))</f>
        <v>0</v>
      </c>
      <c r="CT100" s="191" t="n">
        <f aca="false" t="array" ref="CT100:CT100">IF(CT$4&lt;$D100,0,IF(CT$4&gt;$F$21,0,IF(CT$4=$F$21,$F100-SUM($Z100:CS100),MIN($F100*INDEX($AA$24:$DB$24,CT$4-$D100+1),$F100-SUM($Z100:CS100)))))</f>
        <v>0</v>
      </c>
      <c r="CU100" s="191" t="n">
        <f aca="false" t="array" ref="CU100:CU100">IF(CU$4&lt;$D100,0,IF(CU$4&gt;$F$21,0,IF(CU$4=$F$21,$F100-SUM($Z100:CT100),MIN($F100*INDEX($AA$24:$DB$24,CU$4-$D100+1),$F100-SUM($Z100:CT100)))))</f>
        <v>0</v>
      </c>
      <c r="CV100" s="191" t="n">
        <f aca="false" t="array" ref="CV100:CV100">IF(CV$4&lt;$D100,0,IF(CV$4&gt;$F$21,0,IF(CV$4=$F$21,$F100-SUM($Z100:CU100),MIN($F100*INDEX($AA$24:$DB$24,CV$4-$D100+1),$F100-SUM($Z100:CU100)))))</f>
        <v>0</v>
      </c>
      <c r="CW100" s="191" t="n">
        <f aca="false" t="array" ref="CW100:CW100">IF(CW$4&lt;$D100,0,IF(CW$4&gt;$F$21,0,IF(CW$4=$F$21,$F100-SUM($Z100:CV100),MIN($F100*INDEX($AA$24:$DB$24,CW$4-$D100+1),$F100-SUM($Z100:CV100)))))</f>
        <v>0</v>
      </c>
      <c r="CX100" s="191" t="n">
        <f aca="false" t="array" ref="CX100:CX100">IF(CX$4&lt;$D100,0,IF(CX$4&gt;$F$21,0,IF(CX$4=$F$21,$F100-SUM($Z100:CW100),MIN($F100*INDEX($AA$24:$DB$24,CX$4-$D100+1),$F100-SUM($Z100:CW100)))))</f>
        <v>0</v>
      </c>
      <c r="CY100" s="191" t="n">
        <f aca="false" t="array" ref="CY100:CY100">IF(CY$4&lt;$D100,0,IF(CY$4&gt;$F$21,0,IF(CY$4=$F$21,$F100-SUM($Z100:CX100),MIN($F100*INDEX($AA$24:$DB$24,CY$4-$D100+1),$F100-SUM($Z100:CX100)))))</f>
        <v>0</v>
      </c>
      <c r="CZ100" s="191" t="n">
        <f aca="false" t="array" ref="CZ100:CZ100">IF(CZ$4&lt;$D100,0,IF(CZ$4&gt;$F$21,0,IF(CZ$4=$F$21,$F100-SUM($Z100:CY100),MIN($F100*INDEX($AA$24:$DB$24,CZ$4-$D100+1),$F100-SUM($Z100:CY100)))))</f>
        <v>0</v>
      </c>
      <c r="DA100" s="191" t="n">
        <f aca="false" t="array" ref="DA100:DA100">IF(DA$4&lt;$D100,0,IF(DA$4&gt;$F$21,0,IF(DA$4=$F$21,$F100-SUM($Z100:CZ100),MIN($F100*INDEX($AA$24:$DB$24,DA$4-$D100+1),$F100-SUM($Z100:CZ100)))))</f>
        <v>0</v>
      </c>
      <c r="DB100" s="191" t="n">
        <f aca="false" t="array" ref="DB100:DB100">IF(DB$4&lt;$D100,0,IF(DB$4&gt;$F$21,0,IF(DB$4=$F$21,$F100-SUM($Z100:DA100),MIN($F100*INDEX($AA$24:$DB$24,DB$4-$D100+1),$F100-SUM($Z100:DA100)))))</f>
        <v>0</v>
      </c>
    </row>
    <row r="101" customFormat="false" ht="14.25" hidden="false" customHeight="false" outlineLevel="3" collapsed="false">
      <c r="D101" s="3" t="n">
        <v>76</v>
      </c>
      <c r="E101" s="3" t="str">
        <v>Total Capex Year 76</v>
      </c>
      <c r="F101" s="187" t="n">
        <v>0</v>
      </c>
      <c r="G101" s="187" t="n">
        <f aca="false">SUM(AA101:DB101)-F101</f>
        <v>0</v>
      </c>
      <c r="AA101" s="191" t="n">
        <f aca="false" t="array" ref="AA101:AA101">IF(AA$4&lt;$D101,0,IF(AA$4&gt;$F$21,0,IF(AA$4=$F$21,$F101-SUM($Z101:Z101),MIN($F101*INDEX($AA$24:$DB$24,AA$4-$D101+1),$F101-SUM($Z101:Z101)))))</f>
        <v>0</v>
      </c>
      <c r="AB101" s="191" t="n">
        <f aca="false" t="array" ref="AB101:AB101">IF(AB$4&lt;$D101,0,IF(AB$4&gt;$F$21,0,IF(AB$4=$F$21,$F101-SUM($Z101:AA101),MIN($F101*INDEX($AA$24:$DB$24,AB$4-$D101+1),$F101-SUM($Z101:AA101)))))</f>
        <v>0</v>
      </c>
      <c r="AC101" s="191" t="n">
        <f aca="false" t="array" ref="AC101:AC101">IF(AC$4&lt;$D101,0,IF(AC$4&gt;$F$21,0,IF(AC$4=$F$21,$F101-SUM($Z101:AB101),MIN($F101*INDEX($AA$24:$DB$24,AC$4-$D101+1),$F101-SUM($Z101:AB101)))))</f>
        <v>0</v>
      </c>
      <c r="AD101" s="191" t="n">
        <f aca="false" t="array" ref="AD101:AD101">IF(AD$4&lt;$D101,0,IF(AD$4&gt;$F$21,0,IF(AD$4=$F$21,$F101-SUM($Z101:AC101),MIN($F101*INDEX($AA$24:$DB$24,AD$4-$D101+1),$F101-SUM($Z101:AC101)))))</f>
        <v>0</v>
      </c>
      <c r="AE101" s="191" t="n">
        <f aca="false" t="array" ref="AE101:AE101">IF(AE$4&lt;$D101,0,IF(AE$4&gt;$F$21,0,IF(AE$4=$F$21,$F101-SUM($Z101:AD101),MIN($F101*INDEX($AA$24:$DB$24,AE$4-$D101+1),$F101-SUM($Z101:AD101)))))</f>
        <v>0</v>
      </c>
      <c r="AF101" s="191" t="n">
        <f aca="false" t="array" ref="AF101:AF101">IF(AF$4&lt;$D101,0,IF(AF$4&gt;$F$21,0,IF(AF$4=$F$21,$F101-SUM($Z101:AE101),MIN($F101*INDEX($AA$24:$DB$24,AF$4-$D101+1),$F101-SUM($Z101:AE101)))))</f>
        <v>0</v>
      </c>
      <c r="AG101" s="191" t="n">
        <f aca="false" t="array" ref="AG101:AG101">IF(AG$4&lt;$D101,0,IF(AG$4&gt;$F$21,0,IF(AG$4=$F$21,$F101-SUM($Z101:AF101),MIN($F101*INDEX($AA$24:$DB$24,AG$4-$D101+1),$F101-SUM($Z101:AF101)))))</f>
        <v>0</v>
      </c>
      <c r="AH101" s="191" t="n">
        <f aca="false" t="array" ref="AH101:AH101">IF(AH$4&lt;$D101,0,IF(AH$4&gt;$F$21,0,IF(AH$4=$F$21,$F101-SUM($Z101:AG101),MIN($F101*INDEX($AA$24:$DB$24,AH$4-$D101+1),$F101-SUM($Z101:AG101)))))</f>
        <v>0</v>
      </c>
      <c r="AI101" s="191" t="n">
        <f aca="false" t="array" ref="AI101:AI101">IF(AI$4&lt;$D101,0,IF(AI$4&gt;$F$21,0,IF(AI$4=$F$21,$F101-SUM($Z101:AH101),MIN($F101*INDEX($AA$24:$DB$24,AI$4-$D101+1),$F101-SUM($Z101:AH101)))))</f>
        <v>0</v>
      </c>
      <c r="AJ101" s="191" t="n">
        <f aca="false" t="array" ref="AJ101:AJ101">IF(AJ$4&lt;$D101,0,IF(AJ$4&gt;$F$21,0,IF(AJ$4=$F$21,$F101-SUM($Z101:AI101),MIN($F101*INDEX($AA$24:$DB$24,AJ$4-$D101+1),$F101-SUM($Z101:AI101)))))</f>
        <v>0</v>
      </c>
      <c r="AK101" s="191" t="n">
        <f aca="false" t="array" ref="AK101:AK101">IF(AK$4&lt;$D101,0,IF(AK$4&gt;$F$21,0,IF(AK$4=$F$21,$F101-SUM($Z101:AJ101),MIN($F101*INDEX($AA$24:$DB$24,AK$4-$D101+1),$F101-SUM($Z101:AJ101)))))</f>
        <v>0</v>
      </c>
      <c r="AL101" s="191" t="n">
        <f aca="false" t="array" ref="AL101:AL101">IF(AL$4&lt;$D101,0,IF(AL$4&gt;$F$21,0,IF(AL$4=$F$21,$F101-SUM($Z101:AK101),MIN($F101*INDEX($AA$24:$DB$24,AL$4-$D101+1),$F101-SUM($Z101:AK101)))))</f>
        <v>0</v>
      </c>
      <c r="AM101" s="191" t="n">
        <f aca="false" t="array" ref="AM101:AM101">IF(AM$4&lt;$D101,0,IF(AM$4&gt;$F$21,0,IF(AM$4=$F$21,$F101-SUM($Z101:AL101),MIN($F101*INDEX($AA$24:$DB$24,AM$4-$D101+1),$F101-SUM($Z101:AL101)))))</f>
        <v>0</v>
      </c>
      <c r="AN101" s="191" t="n">
        <f aca="false" t="array" ref="AN101:AN101">IF(AN$4&lt;$D101,0,IF(AN$4&gt;$F$21,0,IF(AN$4=$F$21,$F101-SUM($Z101:AM101),MIN($F101*INDEX($AA$24:$DB$24,AN$4-$D101+1),$F101-SUM($Z101:AM101)))))</f>
        <v>0</v>
      </c>
      <c r="AO101" s="191" t="n">
        <f aca="false" t="array" ref="AO101:AO101">IF(AO$4&lt;$D101,0,IF(AO$4&gt;$F$21,0,IF(AO$4=$F$21,$F101-SUM($Z101:AN101),MIN($F101*INDEX($AA$24:$DB$24,AO$4-$D101+1),$F101-SUM($Z101:AN101)))))</f>
        <v>0</v>
      </c>
      <c r="AP101" s="191" t="n">
        <f aca="false" t="array" ref="AP101:AP101">IF(AP$4&lt;$D101,0,IF(AP$4&gt;$F$21,0,IF(AP$4=$F$21,$F101-SUM($Z101:AO101),MIN($F101*INDEX($AA$24:$DB$24,AP$4-$D101+1),$F101-SUM($Z101:AO101)))))</f>
        <v>0</v>
      </c>
      <c r="AQ101" s="191" t="n">
        <f aca="false" t="array" ref="AQ101:AQ101">IF(AQ$4&lt;$D101,0,IF(AQ$4&gt;$F$21,0,IF(AQ$4=$F$21,$F101-SUM($Z101:AP101),MIN($F101*INDEX($AA$24:$DB$24,AQ$4-$D101+1),$F101-SUM($Z101:AP101)))))</f>
        <v>0</v>
      </c>
      <c r="AR101" s="191" t="n">
        <f aca="false" t="array" ref="AR101:AR101">IF(AR$4&lt;$D101,0,IF(AR$4&gt;$F$21,0,IF(AR$4=$F$21,$F101-SUM($Z101:AQ101),MIN($F101*INDEX($AA$24:$DB$24,AR$4-$D101+1),$F101-SUM($Z101:AQ101)))))</f>
        <v>0</v>
      </c>
      <c r="AS101" s="191" t="n">
        <f aca="false" t="array" ref="AS101:AS101">IF(AS$4&lt;$D101,0,IF(AS$4&gt;$F$21,0,IF(AS$4=$F$21,$F101-SUM($Z101:AR101),MIN($F101*INDEX($AA$24:$DB$24,AS$4-$D101+1),$F101-SUM($Z101:AR101)))))</f>
        <v>0</v>
      </c>
      <c r="AT101" s="191" t="n">
        <f aca="false" t="array" ref="AT101:AT101">IF(AT$4&lt;$D101,0,IF(AT$4&gt;$F$21,0,IF(AT$4=$F$21,$F101-SUM($Z101:AS101),MIN($F101*INDEX($AA$24:$DB$24,AT$4-$D101+1),$F101-SUM($Z101:AS101)))))</f>
        <v>0</v>
      </c>
      <c r="AU101" s="191" t="n">
        <f aca="false" t="array" ref="AU101:AU101">IF(AU$4&lt;$D101,0,IF(AU$4&gt;$F$21,0,IF(AU$4=$F$21,$F101-SUM($Z101:AT101),MIN($F101*INDEX($AA$24:$DB$24,AU$4-$D101+1),$F101-SUM($Z101:AT101)))))</f>
        <v>0</v>
      </c>
      <c r="AV101" s="191" t="n">
        <f aca="false" t="array" ref="AV101:AV101">IF(AV$4&lt;$D101,0,IF(AV$4&gt;$F$21,0,IF(AV$4=$F$21,$F101-SUM($Z101:AU101),MIN($F101*INDEX($AA$24:$DB$24,AV$4-$D101+1),$F101-SUM($Z101:AU101)))))</f>
        <v>0</v>
      </c>
      <c r="AW101" s="191" t="n">
        <f aca="false" t="array" ref="AW101:AW101">IF(AW$4&lt;$D101,0,IF(AW$4&gt;$F$21,0,IF(AW$4=$F$21,$F101-SUM($Z101:AV101),MIN($F101*INDEX($AA$24:$DB$24,AW$4-$D101+1),$F101-SUM($Z101:AV101)))))</f>
        <v>0</v>
      </c>
      <c r="AX101" s="191" t="n">
        <f aca="false" t="array" ref="AX101:AX101">IF(AX$4&lt;$D101,0,IF(AX$4&gt;$F$21,0,IF(AX$4=$F$21,$F101-SUM($Z101:AW101),MIN($F101*INDEX($AA$24:$DB$24,AX$4-$D101+1),$F101-SUM($Z101:AW101)))))</f>
        <v>0</v>
      </c>
      <c r="AY101" s="191" t="n">
        <f aca="false" t="array" ref="AY101:AY101">IF(AY$4&lt;$D101,0,IF(AY$4&gt;$F$21,0,IF(AY$4=$F$21,$F101-SUM($Z101:AX101),MIN($F101*INDEX($AA$24:$DB$24,AY$4-$D101+1),$F101-SUM($Z101:AX101)))))</f>
        <v>0</v>
      </c>
      <c r="AZ101" s="191" t="n">
        <f aca="false" t="array" ref="AZ101:AZ101">IF(AZ$4&lt;$D101,0,IF(AZ$4&gt;$F$21,0,IF(AZ$4=$F$21,$F101-SUM($Z101:AY101),MIN($F101*INDEX($AA$24:$DB$24,AZ$4-$D101+1),$F101-SUM($Z101:AY101)))))</f>
        <v>0</v>
      </c>
      <c r="BA101" s="191" t="n">
        <f aca="false" t="array" ref="BA101:BA101">IF(BA$4&lt;$D101,0,IF(BA$4&gt;$F$21,0,IF(BA$4=$F$21,$F101-SUM($Z101:AZ101),MIN($F101*INDEX($AA$24:$DB$24,BA$4-$D101+1),$F101-SUM($Z101:AZ101)))))</f>
        <v>0</v>
      </c>
      <c r="BB101" s="191" t="n">
        <f aca="false" t="array" ref="BB101:BB101">IF(BB$4&lt;$D101,0,IF(BB$4&gt;$F$21,0,IF(BB$4=$F$21,$F101-SUM($Z101:BA101),MIN($F101*INDEX($AA$24:$DB$24,BB$4-$D101+1),$F101-SUM($Z101:BA101)))))</f>
        <v>0</v>
      </c>
      <c r="BC101" s="191" t="n">
        <f aca="false" t="array" ref="BC101:BC101">IF(BC$4&lt;$D101,0,IF(BC$4&gt;$F$21,0,IF(BC$4=$F$21,$F101-SUM($Z101:BB101),MIN($F101*INDEX($AA$24:$DB$24,BC$4-$D101+1),$F101-SUM($Z101:BB101)))))</f>
        <v>0</v>
      </c>
      <c r="BD101" s="191" t="n">
        <f aca="false" t="array" ref="BD101:BD101">IF(BD$4&lt;$D101,0,IF(BD$4&gt;$F$21,0,IF(BD$4=$F$21,$F101-SUM($Z101:BC101),MIN($F101*INDEX($AA$24:$DB$24,BD$4-$D101+1),$F101-SUM($Z101:BC101)))))</f>
        <v>0</v>
      </c>
      <c r="BE101" s="191" t="n">
        <f aca="false" t="array" ref="BE101:BE101">IF(BE$4&lt;$D101,0,IF(BE$4&gt;$F$21,0,IF(BE$4=$F$21,$F101-SUM($Z101:BD101),MIN($F101*INDEX($AA$24:$DB$24,BE$4-$D101+1),$F101-SUM($Z101:BD101)))))</f>
        <v>0</v>
      </c>
      <c r="BF101" s="191" t="n">
        <f aca="false" t="array" ref="BF101:BF101">IF(BF$4&lt;$D101,0,IF(BF$4&gt;$F$21,0,IF(BF$4=$F$21,$F101-SUM($Z101:BE101),MIN($F101*INDEX($AA$24:$DB$24,BF$4-$D101+1),$F101-SUM($Z101:BE101)))))</f>
        <v>0</v>
      </c>
      <c r="BG101" s="191" t="n">
        <f aca="false" t="array" ref="BG101:BG101">IF(BG$4&lt;$D101,0,IF(BG$4&gt;$F$21,0,IF(BG$4=$F$21,$F101-SUM($Z101:BF101),MIN($F101*INDEX($AA$24:$DB$24,BG$4-$D101+1),$F101-SUM($Z101:BF101)))))</f>
        <v>0</v>
      </c>
      <c r="BH101" s="191" t="n">
        <f aca="false" t="array" ref="BH101:BH101">IF(BH$4&lt;$D101,0,IF(BH$4&gt;$F$21,0,IF(BH$4=$F$21,$F101-SUM($Z101:BG101),MIN($F101*INDEX($AA$24:$DB$24,BH$4-$D101+1),$F101-SUM($Z101:BG101)))))</f>
        <v>0</v>
      </c>
      <c r="BI101" s="191" t="n">
        <f aca="false" t="array" ref="BI101:BI101">IF(BI$4&lt;$D101,0,IF(BI$4&gt;$F$21,0,IF(BI$4=$F$21,$F101-SUM($Z101:BH101),MIN($F101*INDEX($AA$24:$DB$24,BI$4-$D101+1),$F101-SUM($Z101:BH101)))))</f>
        <v>0</v>
      </c>
      <c r="BJ101" s="191" t="n">
        <f aca="false" t="array" ref="BJ101:BJ101">IF(BJ$4&lt;$D101,0,IF(BJ$4&gt;$F$21,0,IF(BJ$4=$F$21,$F101-SUM($Z101:BI101),MIN($F101*INDEX($AA$24:$DB$24,BJ$4-$D101+1),$F101-SUM($Z101:BI101)))))</f>
        <v>0</v>
      </c>
      <c r="BK101" s="191" t="n">
        <f aca="false" t="array" ref="BK101:BK101">IF(BK$4&lt;$D101,0,IF(BK$4&gt;$F$21,0,IF(BK$4=$F$21,$F101-SUM($Z101:BJ101),MIN($F101*INDEX($AA$24:$DB$24,BK$4-$D101+1),$F101-SUM($Z101:BJ101)))))</f>
        <v>0</v>
      </c>
      <c r="BL101" s="191" t="n">
        <f aca="false" t="array" ref="BL101:BL101">IF(BL$4&lt;$D101,0,IF(BL$4&gt;$F$21,0,IF(BL$4=$F$21,$F101-SUM($Z101:BK101),MIN($F101*INDEX($AA$24:$DB$24,BL$4-$D101+1),$F101-SUM($Z101:BK101)))))</f>
        <v>0</v>
      </c>
      <c r="BM101" s="191" t="n">
        <f aca="false" t="array" ref="BM101:BM101">IF(BM$4&lt;$D101,0,IF(BM$4&gt;$F$21,0,IF(BM$4=$F$21,$F101-SUM($Z101:BL101),MIN($F101*INDEX($AA$24:$DB$24,BM$4-$D101+1),$F101-SUM($Z101:BL101)))))</f>
        <v>0</v>
      </c>
      <c r="BN101" s="191" t="n">
        <f aca="false" t="array" ref="BN101:BN101">IF(BN$4&lt;$D101,0,IF(BN$4&gt;$F$21,0,IF(BN$4=$F$21,$F101-SUM($Z101:BM101),MIN($F101*INDEX($AA$24:$DB$24,BN$4-$D101+1),$F101-SUM($Z101:BM101)))))</f>
        <v>0</v>
      </c>
      <c r="BO101" s="191" t="n">
        <f aca="false" t="array" ref="BO101:BO101">IF(BO$4&lt;$D101,0,IF(BO$4&gt;$F$21,0,IF(BO$4=$F$21,$F101-SUM($Z101:BN101),MIN($F101*INDEX($AA$24:$DB$24,BO$4-$D101+1),$F101-SUM($Z101:BN101)))))</f>
        <v>0</v>
      </c>
      <c r="BP101" s="191" t="n">
        <f aca="false" t="array" ref="BP101:BP101">IF(BP$4&lt;$D101,0,IF(BP$4&gt;$F$21,0,IF(BP$4=$F$21,$F101-SUM($Z101:BO101),MIN($F101*INDEX($AA$24:$DB$24,BP$4-$D101+1),$F101-SUM($Z101:BO101)))))</f>
        <v>0</v>
      </c>
      <c r="BQ101" s="191" t="n">
        <f aca="false" t="array" ref="BQ101:BQ101">IF(BQ$4&lt;$D101,0,IF(BQ$4&gt;$F$21,0,IF(BQ$4=$F$21,$F101-SUM($Z101:BP101),MIN($F101*INDEX($AA$24:$DB$24,BQ$4-$D101+1),$F101-SUM($Z101:BP101)))))</f>
        <v>0</v>
      </c>
      <c r="BR101" s="191" t="n">
        <f aca="false" t="array" ref="BR101:BR101">IF(BR$4&lt;$D101,0,IF(BR$4&gt;$F$21,0,IF(BR$4=$F$21,$F101-SUM($Z101:BQ101),MIN($F101*INDEX($AA$24:$DB$24,BR$4-$D101+1),$F101-SUM($Z101:BQ101)))))</f>
        <v>0</v>
      </c>
      <c r="BS101" s="191" t="n">
        <f aca="false" t="array" ref="BS101:BS101">IF(BS$4&lt;$D101,0,IF(BS$4&gt;$F$21,0,IF(BS$4=$F$21,$F101-SUM($Z101:BR101),MIN($F101*INDEX($AA$24:$DB$24,BS$4-$D101+1),$F101-SUM($Z101:BR101)))))</f>
        <v>0</v>
      </c>
      <c r="BT101" s="191" t="n">
        <f aca="false" t="array" ref="BT101:BT101">IF(BT$4&lt;$D101,0,IF(BT$4&gt;$F$21,0,IF(BT$4=$F$21,$F101-SUM($Z101:BS101),MIN($F101*INDEX($AA$24:$DB$24,BT$4-$D101+1),$F101-SUM($Z101:BS101)))))</f>
        <v>0</v>
      </c>
      <c r="BU101" s="191" t="n">
        <f aca="false" t="array" ref="BU101:BU101">IF(BU$4&lt;$D101,0,IF(BU$4&gt;$F$21,0,IF(BU$4=$F$21,$F101-SUM($Z101:BT101),MIN($F101*INDEX($AA$24:$DB$24,BU$4-$D101+1),$F101-SUM($Z101:BT101)))))</f>
        <v>0</v>
      </c>
      <c r="BV101" s="191" t="n">
        <f aca="false" t="array" ref="BV101:BV101">IF(BV$4&lt;$D101,0,IF(BV$4&gt;$F$21,0,IF(BV$4=$F$21,$F101-SUM($Z101:BU101),MIN($F101*INDEX($AA$24:$DB$24,BV$4-$D101+1),$F101-SUM($Z101:BU101)))))</f>
        <v>0</v>
      </c>
      <c r="BW101" s="191" t="n">
        <f aca="false" t="array" ref="BW101:BW101">IF(BW$4&lt;$D101,0,IF(BW$4&gt;$F$21,0,IF(BW$4=$F$21,$F101-SUM($Z101:BV101),MIN($F101*INDEX($AA$24:$DB$24,BW$4-$D101+1),$F101-SUM($Z101:BV101)))))</f>
        <v>0</v>
      </c>
      <c r="BX101" s="191" t="n">
        <f aca="false" t="array" ref="BX101:BX101">IF(BX$4&lt;$D101,0,IF(BX$4&gt;$F$21,0,IF(BX$4=$F$21,$F101-SUM($Z101:BW101),MIN($F101*INDEX($AA$24:$DB$24,BX$4-$D101+1),$F101-SUM($Z101:BW101)))))</f>
        <v>0</v>
      </c>
      <c r="BY101" s="191" t="n">
        <f aca="false" t="array" ref="BY101:BY101">IF(BY$4&lt;$D101,0,IF(BY$4&gt;$F$21,0,IF(BY$4=$F$21,$F101-SUM($Z101:BX101),MIN($F101*INDEX($AA$24:$DB$24,BY$4-$D101+1),$F101-SUM($Z101:BX101)))))</f>
        <v>0</v>
      </c>
      <c r="BZ101" s="191" t="n">
        <f aca="false" t="array" ref="BZ101:BZ101">IF(BZ$4&lt;$D101,0,IF(BZ$4&gt;$F$21,0,IF(BZ$4=$F$21,$F101-SUM($Z101:BY101),MIN($F101*INDEX($AA$24:$DB$24,BZ$4-$D101+1),$F101-SUM($Z101:BY101)))))</f>
        <v>0</v>
      </c>
      <c r="CA101" s="191" t="n">
        <f aca="false" t="array" ref="CA101:CA101">IF(CA$4&lt;$D101,0,IF(CA$4&gt;$F$21,0,IF(CA$4=$F$21,$F101-SUM($Z101:BZ101),MIN($F101*INDEX($AA$24:$DB$24,CA$4-$D101+1),$F101-SUM($Z101:BZ101)))))</f>
        <v>0</v>
      </c>
      <c r="CB101" s="191" t="n">
        <f aca="false" t="array" ref="CB101:CB101">IF(CB$4&lt;$D101,0,IF(CB$4&gt;$F$21,0,IF(CB$4=$F$21,$F101-SUM($Z101:CA101),MIN($F101*INDEX($AA$24:$DB$24,CB$4-$D101+1),$F101-SUM($Z101:CA101)))))</f>
        <v>0</v>
      </c>
      <c r="CC101" s="191" t="n">
        <f aca="false" t="array" ref="CC101:CC101">IF(CC$4&lt;$D101,0,IF(CC$4&gt;$F$21,0,IF(CC$4=$F$21,$F101-SUM($Z101:CB101),MIN($F101*INDEX($AA$24:$DB$24,CC$4-$D101+1),$F101-SUM($Z101:CB101)))))</f>
        <v>0</v>
      </c>
      <c r="CD101" s="191" t="n">
        <f aca="false" t="array" ref="CD101:CD101">IF(CD$4&lt;$D101,0,IF(CD$4&gt;$F$21,0,IF(CD$4=$F$21,$F101-SUM($Z101:CC101),MIN($F101*INDEX($AA$24:$DB$24,CD$4-$D101+1),$F101-SUM($Z101:CC101)))))</f>
        <v>0</v>
      </c>
      <c r="CE101" s="191" t="n">
        <f aca="false" t="array" ref="CE101:CE101">IF(CE$4&lt;$D101,0,IF(CE$4&gt;$F$21,0,IF(CE$4=$F$21,$F101-SUM($Z101:CD101),MIN($F101*INDEX($AA$24:$DB$24,CE$4-$D101+1),$F101-SUM($Z101:CD101)))))</f>
        <v>0</v>
      </c>
      <c r="CF101" s="191" t="n">
        <f aca="false" t="array" ref="CF101:CF101">IF(CF$4&lt;$D101,0,IF(CF$4&gt;$F$21,0,IF(CF$4=$F$21,$F101-SUM($Z101:CE101),MIN($F101*INDEX($AA$24:$DB$24,CF$4-$D101+1),$F101-SUM($Z101:CE101)))))</f>
        <v>0</v>
      </c>
      <c r="CG101" s="191" t="n">
        <f aca="false" t="array" ref="CG101:CG101">IF(CG$4&lt;$D101,0,IF(CG$4&gt;$F$21,0,IF(CG$4=$F$21,$F101-SUM($Z101:CF101),MIN($F101*INDEX($AA$24:$DB$24,CG$4-$D101+1),$F101-SUM($Z101:CF101)))))</f>
        <v>0</v>
      </c>
      <c r="CH101" s="191" t="n">
        <f aca="false" t="array" ref="CH101:CH101">IF(CH$4&lt;$D101,0,IF(CH$4&gt;$F$21,0,IF(CH$4=$F$21,$F101-SUM($Z101:CG101),MIN($F101*INDEX($AA$24:$DB$24,CH$4-$D101+1),$F101-SUM($Z101:CG101)))))</f>
        <v>0</v>
      </c>
      <c r="CI101" s="191" t="n">
        <f aca="false" t="array" ref="CI101:CI101">IF(CI$4&lt;$D101,0,IF(CI$4&gt;$F$21,0,IF(CI$4=$F$21,$F101-SUM($Z101:CH101),MIN($F101*INDEX($AA$24:$DB$24,CI$4-$D101+1),$F101-SUM($Z101:CH101)))))</f>
        <v>0</v>
      </c>
      <c r="CJ101" s="191" t="n">
        <f aca="false" t="array" ref="CJ101:CJ101">IF(CJ$4&lt;$D101,0,IF(CJ$4&gt;$F$21,0,IF(CJ$4=$F$21,$F101-SUM($Z101:CI101),MIN($F101*INDEX($AA$24:$DB$24,CJ$4-$D101+1),$F101-SUM($Z101:CI101)))))</f>
        <v>0</v>
      </c>
      <c r="CK101" s="191" t="n">
        <f aca="false" t="array" ref="CK101:CK101">IF(CK$4&lt;$D101,0,IF(CK$4&gt;$F$21,0,IF(CK$4=$F$21,$F101-SUM($Z101:CJ101),MIN($F101*INDEX($AA$24:$DB$24,CK$4-$D101+1),$F101-SUM($Z101:CJ101)))))</f>
        <v>0</v>
      </c>
      <c r="CL101" s="191" t="n">
        <f aca="false" t="array" ref="CL101:CL101">IF(CL$4&lt;$D101,0,IF(CL$4&gt;$F$21,0,IF(CL$4=$F$21,$F101-SUM($Z101:CK101),MIN($F101*INDEX($AA$24:$DB$24,CL$4-$D101+1),$F101-SUM($Z101:CK101)))))</f>
        <v>0</v>
      </c>
      <c r="CM101" s="191" t="n">
        <f aca="false" t="array" ref="CM101:CM101">IF(CM$4&lt;$D101,0,IF(CM$4&gt;$F$21,0,IF(CM$4=$F$21,$F101-SUM($Z101:CL101),MIN($F101*INDEX($AA$24:$DB$24,CM$4-$D101+1),$F101-SUM($Z101:CL101)))))</f>
        <v>0</v>
      </c>
      <c r="CN101" s="191" t="n">
        <f aca="false" t="array" ref="CN101:CN101">IF(CN$4&lt;$D101,0,IF(CN$4&gt;$F$21,0,IF(CN$4=$F$21,$F101-SUM($Z101:CM101),MIN($F101*INDEX($AA$24:$DB$24,CN$4-$D101+1),$F101-SUM($Z101:CM101)))))</f>
        <v>0</v>
      </c>
      <c r="CO101" s="191" t="n">
        <f aca="false" t="array" ref="CO101:CO101">IF(CO$4&lt;$D101,0,IF(CO$4&gt;$F$21,0,IF(CO$4=$F$21,$F101-SUM($Z101:CN101),MIN($F101*INDEX($AA$24:$DB$24,CO$4-$D101+1),$F101-SUM($Z101:CN101)))))</f>
        <v>0</v>
      </c>
      <c r="CP101" s="191" t="n">
        <f aca="false" t="array" ref="CP101:CP101">IF(CP$4&lt;$D101,0,IF(CP$4&gt;$F$21,0,IF(CP$4=$F$21,$F101-SUM($Z101:CO101),MIN($F101*INDEX($AA$24:$DB$24,CP$4-$D101+1),$F101-SUM($Z101:CO101)))))</f>
        <v>0</v>
      </c>
      <c r="CQ101" s="191" t="n">
        <f aca="false" t="array" ref="CQ101:CQ101">IF(CQ$4&lt;$D101,0,IF(CQ$4&gt;$F$21,0,IF(CQ$4=$F$21,$F101-SUM($Z101:CP101),MIN($F101*INDEX($AA$24:$DB$24,CQ$4-$D101+1),$F101-SUM($Z101:CP101)))))</f>
        <v>0</v>
      </c>
      <c r="CR101" s="191" t="n">
        <f aca="false" t="array" ref="CR101:CR101">IF(CR$4&lt;$D101,0,IF(CR$4&gt;$F$21,0,IF(CR$4=$F$21,$F101-SUM($Z101:CQ101),MIN($F101*INDEX($AA$24:$DB$24,CR$4-$D101+1),$F101-SUM($Z101:CQ101)))))</f>
        <v>0</v>
      </c>
      <c r="CS101" s="191" t="n">
        <f aca="false" t="array" ref="CS101:CS101">IF(CS$4&lt;$D101,0,IF(CS$4&gt;$F$21,0,IF(CS$4=$F$21,$F101-SUM($Z101:CR101),MIN($F101*INDEX($AA$24:$DB$24,CS$4-$D101+1),$F101-SUM($Z101:CR101)))))</f>
        <v>0</v>
      </c>
      <c r="CT101" s="191" t="n">
        <f aca="false" t="array" ref="CT101:CT101">IF(CT$4&lt;$D101,0,IF(CT$4&gt;$F$21,0,IF(CT$4=$F$21,$F101-SUM($Z101:CS101),MIN($F101*INDEX($AA$24:$DB$24,CT$4-$D101+1),$F101-SUM($Z101:CS101)))))</f>
        <v>0</v>
      </c>
      <c r="CU101" s="191" t="n">
        <f aca="false" t="array" ref="CU101:CU101">IF(CU$4&lt;$D101,0,IF(CU$4&gt;$F$21,0,IF(CU$4=$F$21,$F101-SUM($Z101:CT101),MIN($F101*INDEX($AA$24:$DB$24,CU$4-$D101+1),$F101-SUM($Z101:CT101)))))</f>
        <v>0</v>
      </c>
      <c r="CV101" s="191" t="n">
        <f aca="false" t="array" ref="CV101:CV101">IF(CV$4&lt;$D101,0,IF(CV$4&gt;$F$21,0,IF(CV$4=$F$21,$F101-SUM($Z101:CU101),MIN($F101*INDEX($AA$24:$DB$24,CV$4-$D101+1),$F101-SUM($Z101:CU101)))))</f>
        <v>0</v>
      </c>
      <c r="CW101" s="191" t="n">
        <f aca="false" t="array" ref="CW101:CW101">IF(CW$4&lt;$D101,0,IF(CW$4&gt;$F$21,0,IF(CW$4=$F$21,$F101-SUM($Z101:CV101),MIN($F101*INDEX($AA$24:$DB$24,CW$4-$D101+1),$F101-SUM($Z101:CV101)))))</f>
        <v>0</v>
      </c>
      <c r="CX101" s="191" t="n">
        <f aca="false" t="array" ref="CX101:CX101">IF(CX$4&lt;$D101,0,IF(CX$4&gt;$F$21,0,IF(CX$4=$F$21,$F101-SUM($Z101:CW101),MIN($F101*INDEX($AA$24:$DB$24,CX$4-$D101+1),$F101-SUM($Z101:CW101)))))</f>
        <v>0</v>
      </c>
      <c r="CY101" s="191" t="n">
        <f aca="false" t="array" ref="CY101:CY101">IF(CY$4&lt;$D101,0,IF(CY$4&gt;$F$21,0,IF(CY$4=$F$21,$F101-SUM($Z101:CX101),MIN($F101*INDEX($AA$24:$DB$24,CY$4-$D101+1),$F101-SUM($Z101:CX101)))))</f>
        <v>0</v>
      </c>
      <c r="CZ101" s="191" t="n">
        <f aca="false" t="array" ref="CZ101:CZ101">IF(CZ$4&lt;$D101,0,IF(CZ$4&gt;$F$21,0,IF(CZ$4=$F$21,$F101-SUM($Z101:CY101),MIN($F101*INDEX($AA$24:$DB$24,CZ$4-$D101+1),$F101-SUM($Z101:CY101)))))</f>
        <v>0</v>
      </c>
      <c r="DA101" s="191" t="n">
        <f aca="false" t="array" ref="DA101:DA101">IF(DA$4&lt;$D101,0,IF(DA$4&gt;$F$21,0,IF(DA$4=$F$21,$F101-SUM($Z101:CZ101),MIN($F101*INDEX($AA$24:$DB$24,DA$4-$D101+1),$F101-SUM($Z101:CZ101)))))</f>
        <v>0</v>
      </c>
      <c r="DB101" s="191" t="n">
        <f aca="false" t="array" ref="DB101:DB101">IF(DB$4&lt;$D101,0,IF(DB$4&gt;$F$21,0,IF(DB$4=$F$21,$F101-SUM($Z101:DA101),MIN($F101*INDEX($AA$24:$DB$24,DB$4-$D101+1),$F101-SUM($Z101:DA101)))))</f>
        <v>0</v>
      </c>
    </row>
    <row r="102" customFormat="false" ht="14.25" hidden="false" customHeight="false" outlineLevel="3" collapsed="false">
      <c r="D102" s="3" t="n">
        <v>77</v>
      </c>
      <c r="E102" s="3" t="str">
        <v>Total Capex Year 77</v>
      </c>
      <c r="F102" s="187" t="n">
        <v>0</v>
      </c>
      <c r="G102" s="187" t="n">
        <f aca="false">SUM(AA102:DB102)-F102</f>
        <v>0</v>
      </c>
      <c r="AA102" s="191" t="n">
        <f aca="false" t="array" ref="AA102:AA102">IF(AA$4&lt;$D102,0,IF(AA$4&gt;$F$21,0,IF(AA$4=$F$21,$F102-SUM($Z102:Z102),MIN($F102*INDEX($AA$24:$DB$24,AA$4-$D102+1),$F102-SUM($Z102:Z102)))))</f>
        <v>0</v>
      </c>
      <c r="AB102" s="191" t="n">
        <f aca="false" t="array" ref="AB102:AB102">IF(AB$4&lt;$D102,0,IF(AB$4&gt;$F$21,0,IF(AB$4=$F$21,$F102-SUM($Z102:AA102),MIN($F102*INDEX($AA$24:$DB$24,AB$4-$D102+1),$F102-SUM($Z102:AA102)))))</f>
        <v>0</v>
      </c>
      <c r="AC102" s="191" t="n">
        <f aca="false" t="array" ref="AC102:AC102">IF(AC$4&lt;$D102,0,IF(AC$4&gt;$F$21,0,IF(AC$4=$F$21,$F102-SUM($Z102:AB102),MIN($F102*INDEX($AA$24:$DB$24,AC$4-$D102+1),$F102-SUM($Z102:AB102)))))</f>
        <v>0</v>
      </c>
      <c r="AD102" s="191" t="n">
        <f aca="false" t="array" ref="AD102:AD102">IF(AD$4&lt;$D102,0,IF(AD$4&gt;$F$21,0,IF(AD$4=$F$21,$F102-SUM($Z102:AC102),MIN($F102*INDEX($AA$24:$DB$24,AD$4-$D102+1),$F102-SUM($Z102:AC102)))))</f>
        <v>0</v>
      </c>
      <c r="AE102" s="191" t="n">
        <f aca="false" t="array" ref="AE102:AE102">IF(AE$4&lt;$D102,0,IF(AE$4&gt;$F$21,0,IF(AE$4=$F$21,$F102-SUM($Z102:AD102),MIN($F102*INDEX($AA$24:$DB$24,AE$4-$D102+1),$F102-SUM($Z102:AD102)))))</f>
        <v>0</v>
      </c>
      <c r="AF102" s="191" t="n">
        <f aca="false" t="array" ref="AF102:AF102">IF(AF$4&lt;$D102,0,IF(AF$4&gt;$F$21,0,IF(AF$4=$F$21,$F102-SUM($Z102:AE102),MIN($F102*INDEX($AA$24:$DB$24,AF$4-$D102+1),$F102-SUM($Z102:AE102)))))</f>
        <v>0</v>
      </c>
      <c r="AG102" s="191" t="n">
        <f aca="false" t="array" ref="AG102:AG102">IF(AG$4&lt;$D102,0,IF(AG$4&gt;$F$21,0,IF(AG$4=$F$21,$F102-SUM($Z102:AF102),MIN($F102*INDEX($AA$24:$DB$24,AG$4-$D102+1),$F102-SUM($Z102:AF102)))))</f>
        <v>0</v>
      </c>
      <c r="AH102" s="191" t="n">
        <f aca="false" t="array" ref="AH102:AH102">IF(AH$4&lt;$D102,0,IF(AH$4&gt;$F$21,0,IF(AH$4=$F$21,$F102-SUM($Z102:AG102),MIN($F102*INDEX($AA$24:$DB$24,AH$4-$D102+1),$F102-SUM($Z102:AG102)))))</f>
        <v>0</v>
      </c>
      <c r="AI102" s="191" t="n">
        <f aca="false" t="array" ref="AI102:AI102">IF(AI$4&lt;$D102,0,IF(AI$4&gt;$F$21,0,IF(AI$4=$F$21,$F102-SUM($Z102:AH102),MIN($F102*INDEX($AA$24:$DB$24,AI$4-$D102+1),$F102-SUM($Z102:AH102)))))</f>
        <v>0</v>
      </c>
      <c r="AJ102" s="191" t="n">
        <f aca="false" t="array" ref="AJ102:AJ102">IF(AJ$4&lt;$D102,0,IF(AJ$4&gt;$F$21,0,IF(AJ$4=$F$21,$F102-SUM($Z102:AI102),MIN($F102*INDEX($AA$24:$DB$24,AJ$4-$D102+1),$F102-SUM($Z102:AI102)))))</f>
        <v>0</v>
      </c>
      <c r="AK102" s="191" t="n">
        <f aca="false" t="array" ref="AK102:AK102">IF(AK$4&lt;$D102,0,IF(AK$4&gt;$F$21,0,IF(AK$4=$F$21,$F102-SUM($Z102:AJ102),MIN($F102*INDEX($AA$24:$DB$24,AK$4-$D102+1),$F102-SUM($Z102:AJ102)))))</f>
        <v>0</v>
      </c>
      <c r="AL102" s="191" t="n">
        <f aca="false" t="array" ref="AL102:AL102">IF(AL$4&lt;$D102,0,IF(AL$4&gt;$F$21,0,IF(AL$4=$F$21,$F102-SUM($Z102:AK102),MIN($F102*INDEX($AA$24:$DB$24,AL$4-$D102+1),$F102-SUM($Z102:AK102)))))</f>
        <v>0</v>
      </c>
      <c r="AM102" s="191" t="n">
        <f aca="false" t="array" ref="AM102:AM102">IF(AM$4&lt;$D102,0,IF(AM$4&gt;$F$21,0,IF(AM$4=$F$21,$F102-SUM($Z102:AL102),MIN($F102*INDEX($AA$24:$DB$24,AM$4-$D102+1),$F102-SUM($Z102:AL102)))))</f>
        <v>0</v>
      </c>
      <c r="AN102" s="191" t="n">
        <f aca="false" t="array" ref="AN102:AN102">IF(AN$4&lt;$D102,0,IF(AN$4&gt;$F$21,0,IF(AN$4=$F$21,$F102-SUM($Z102:AM102),MIN($F102*INDEX($AA$24:$DB$24,AN$4-$D102+1),$F102-SUM($Z102:AM102)))))</f>
        <v>0</v>
      </c>
      <c r="AO102" s="191" t="n">
        <f aca="false" t="array" ref="AO102:AO102">IF(AO$4&lt;$D102,0,IF(AO$4&gt;$F$21,0,IF(AO$4=$F$21,$F102-SUM($Z102:AN102),MIN($F102*INDEX($AA$24:$DB$24,AO$4-$D102+1),$F102-SUM($Z102:AN102)))))</f>
        <v>0</v>
      </c>
      <c r="AP102" s="191" t="n">
        <f aca="false" t="array" ref="AP102:AP102">IF(AP$4&lt;$D102,0,IF(AP$4&gt;$F$21,0,IF(AP$4=$F$21,$F102-SUM($Z102:AO102),MIN($F102*INDEX($AA$24:$DB$24,AP$4-$D102+1),$F102-SUM($Z102:AO102)))))</f>
        <v>0</v>
      </c>
      <c r="AQ102" s="191" t="n">
        <f aca="false" t="array" ref="AQ102:AQ102">IF(AQ$4&lt;$D102,0,IF(AQ$4&gt;$F$21,0,IF(AQ$4=$F$21,$F102-SUM($Z102:AP102),MIN($F102*INDEX($AA$24:$DB$24,AQ$4-$D102+1),$F102-SUM($Z102:AP102)))))</f>
        <v>0</v>
      </c>
      <c r="AR102" s="191" t="n">
        <f aca="false" t="array" ref="AR102:AR102">IF(AR$4&lt;$D102,0,IF(AR$4&gt;$F$21,0,IF(AR$4=$F$21,$F102-SUM($Z102:AQ102),MIN($F102*INDEX($AA$24:$DB$24,AR$4-$D102+1),$F102-SUM($Z102:AQ102)))))</f>
        <v>0</v>
      </c>
      <c r="AS102" s="191" t="n">
        <f aca="false" t="array" ref="AS102:AS102">IF(AS$4&lt;$D102,0,IF(AS$4&gt;$F$21,0,IF(AS$4=$F$21,$F102-SUM($Z102:AR102),MIN($F102*INDEX($AA$24:$DB$24,AS$4-$D102+1),$F102-SUM($Z102:AR102)))))</f>
        <v>0</v>
      </c>
      <c r="AT102" s="191" t="n">
        <f aca="false" t="array" ref="AT102:AT102">IF(AT$4&lt;$D102,0,IF(AT$4&gt;$F$21,0,IF(AT$4=$F$21,$F102-SUM($Z102:AS102),MIN($F102*INDEX($AA$24:$DB$24,AT$4-$D102+1),$F102-SUM($Z102:AS102)))))</f>
        <v>0</v>
      </c>
      <c r="AU102" s="191" t="n">
        <f aca="false" t="array" ref="AU102:AU102">IF(AU$4&lt;$D102,0,IF(AU$4&gt;$F$21,0,IF(AU$4=$F$21,$F102-SUM($Z102:AT102),MIN($F102*INDEX($AA$24:$DB$24,AU$4-$D102+1),$F102-SUM($Z102:AT102)))))</f>
        <v>0</v>
      </c>
      <c r="AV102" s="191" t="n">
        <f aca="false" t="array" ref="AV102:AV102">IF(AV$4&lt;$D102,0,IF(AV$4&gt;$F$21,0,IF(AV$4=$F$21,$F102-SUM($Z102:AU102),MIN($F102*INDEX($AA$24:$DB$24,AV$4-$D102+1),$F102-SUM($Z102:AU102)))))</f>
        <v>0</v>
      </c>
      <c r="AW102" s="191" t="n">
        <f aca="false" t="array" ref="AW102:AW102">IF(AW$4&lt;$D102,0,IF(AW$4&gt;$F$21,0,IF(AW$4=$F$21,$F102-SUM($Z102:AV102),MIN($F102*INDEX($AA$24:$DB$24,AW$4-$D102+1),$F102-SUM($Z102:AV102)))))</f>
        <v>0</v>
      </c>
      <c r="AX102" s="191" t="n">
        <f aca="false" t="array" ref="AX102:AX102">IF(AX$4&lt;$D102,0,IF(AX$4&gt;$F$21,0,IF(AX$4=$F$21,$F102-SUM($Z102:AW102),MIN($F102*INDEX($AA$24:$DB$24,AX$4-$D102+1),$F102-SUM($Z102:AW102)))))</f>
        <v>0</v>
      </c>
      <c r="AY102" s="191" t="n">
        <f aca="false" t="array" ref="AY102:AY102">IF(AY$4&lt;$D102,0,IF(AY$4&gt;$F$21,0,IF(AY$4=$F$21,$F102-SUM($Z102:AX102),MIN($F102*INDEX($AA$24:$DB$24,AY$4-$D102+1),$F102-SUM($Z102:AX102)))))</f>
        <v>0</v>
      </c>
      <c r="AZ102" s="191" t="n">
        <f aca="false" t="array" ref="AZ102:AZ102">IF(AZ$4&lt;$D102,0,IF(AZ$4&gt;$F$21,0,IF(AZ$4=$F$21,$F102-SUM($Z102:AY102),MIN($F102*INDEX($AA$24:$DB$24,AZ$4-$D102+1),$F102-SUM($Z102:AY102)))))</f>
        <v>0</v>
      </c>
      <c r="BA102" s="191" t="n">
        <f aca="false" t="array" ref="BA102:BA102">IF(BA$4&lt;$D102,0,IF(BA$4&gt;$F$21,0,IF(BA$4=$F$21,$F102-SUM($Z102:AZ102),MIN($F102*INDEX($AA$24:$DB$24,BA$4-$D102+1),$F102-SUM($Z102:AZ102)))))</f>
        <v>0</v>
      </c>
      <c r="BB102" s="191" t="n">
        <f aca="false" t="array" ref="BB102:BB102">IF(BB$4&lt;$D102,0,IF(BB$4&gt;$F$21,0,IF(BB$4=$F$21,$F102-SUM($Z102:BA102),MIN($F102*INDEX($AA$24:$DB$24,BB$4-$D102+1),$F102-SUM($Z102:BA102)))))</f>
        <v>0</v>
      </c>
      <c r="BC102" s="191" t="n">
        <f aca="false" t="array" ref="BC102:BC102">IF(BC$4&lt;$D102,0,IF(BC$4&gt;$F$21,0,IF(BC$4=$F$21,$F102-SUM($Z102:BB102),MIN($F102*INDEX($AA$24:$DB$24,BC$4-$D102+1),$F102-SUM($Z102:BB102)))))</f>
        <v>0</v>
      </c>
      <c r="BD102" s="191" t="n">
        <f aca="false" t="array" ref="BD102:BD102">IF(BD$4&lt;$D102,0,IF(BD$4&gt;$F$21,0,IF(BD$4=$F$21,$F102-SUM($Z102:BC102),MIN($F102*INDEX($AA$24:$DB$24,BD$4-$D102+1),$F102-SUM($Z102:BC102)))))</f>
        <v>0</v>
      </c>
      <c r="BE102" s="191" t="n">
        <f aca="false" t="array" ref="BE102:BE102">IF(BE$4&lt;$D102,0,IF(BE$4&gt;$F$21,0,IF(BE$4=$F$21,$F102-SUM($Z102:BD102),MIN($F102*INDEX($AA$24:$DB$24,BE$4-$D102+1),$F102-SUM($Z102:BD102)))))</f>
        <v>0</v>
      </c>
      <c r="BF102" s="191" t="n">
        <f aca="false" t="array" ref="BF102:BF102">IF(BF$4&lt;$D102,0,IF(BF$4&gt;$F$21,0,IF(BF$4=$F$21,$F102-SUM($Z102:BE102),MIN($F102*INDEX($AA$24:$DB$24,BF$4-$D102+1),$F102-SUM($Z102:BE102)))))</f>
        <v>0</v>
      </c>
      <c r="BG102" s="191" t="n">
        <f aca="false" t="array" ref="BG102:BG102">IF(BG$4&lt;$D102,0,IF(BG$4&gt;$F$21,0,IF(BG$4=$F$21,$F102-SUM($Z102:BF102),MIN($F102*INDEX($AA$24:$DB$24,BG$4-$D102+1),$F102-SUM($Z102:BF102)))))</f>
        <v>0</v>
      </c>
      <c r="BH102" s="191" t="n">
        <f aca="false" t="array" ref="BH102:BH102">IF(BH$4&lt;$D102,0,IF(BH$4&gt;$F$21,0,IF(BH$4=$F$21,$F102-SUM($Z102:BG102),MIN($F102*INDEX($AA$24:$DB$24,BH$4-$D102+1),$F102-SUM($Z102:BG102)))))</f>
        <v>0</v>
      </c>
      <c r="BI102" s="191" t="n">
        <f aca="false" t="array" ref="BI102:BI102">IF(BI$4&lt;$D102,0,IF(BI$4&gt;$F$21,0,IF(BI$4=$F$21,$F102-SUM($Z102:BH102),MIN($F102*INDEX($AA$24:$DB$24,BI$4-$D102+1),$F102-SUM($Z102:BH102)))))</f>
        <v>0</v>
      </c>
      <c r="BJ102" s="191" t="n">
        <f aca="false" t="array" ref="BJ102:BJ102">IF(BJ$4&lt;$D102,0,IF(BJ$4&gt;$F$21,0,IF(BJ$4=$F$21,$F102-SUM($Z102:BI102),MIN($F102*INDEX($AA$24:$DB$24,BJ$4-$D102+1),$F102-SUM($Z102:BI102)))))</f>
        <v>0</v>
      </c>
      <c r="BK102" s="191" t="n">
        <f aca="false" t="array" ref="BK102:BK102">IF(BK$4&lt;$D102,0,IF(BK$4&gt;$F$21,0,IF(BK$4=$F$21,$F102-SUM($Z102:BJ102),MIN($F102*INDEX($AA$24:$DB$24,BK$4-$D102+1),$F102-SUM($Z102:BJ102)))))</f>
        <v>0</v>
      </c>
      <c r="BL102" s="191" t="n">
        <f aca="false" t="array" ref="BL102:BL102">IF(BL$4&lt;$D102,0,IF(BL$4&gt;$F$21,0,IF(BL$4=$F$21,$F102-SUM($Z102:BK102),MIN($F102*INDEX($AA$24:$DB$24,BL$4-$D102+1),$F102-SUM($Z102:BK102)))))</f>
        <v>0</v>
      </c>
      <c r="BM102" s="191" t="n">
        <f aca="false" t="array" ref="BM102:BM102">IF(BM$4&lt;$D102,0,IF(BM$4&gt;$F$21,0,IF(BM$4=$F$21,$F102-SUM($Z102:BL102),MIN($F102*INDEX($AA$24:$DB$24,BM$4-$D102+1),$F102-SUM($Z102:BL102)))))</f>
        <v>0</v>
      </c>
      <c r="BN102" s="191" t="n">
        <f aca="false" t="array" ref="BN102:BN102">IF(BN$4&lt;$D102,0,IF(BN$4&gt;$F$21,0,IF(BN$4=$F$21,$F102-SUM($Z102:BM102),MIN($F102*INDEX($AA$24:$DB$24,BN$4-$D102+1),$F102-SUM($Z102:BM102)))))</f>
        <v>0</v>
      </c>
      <c r="BO102" s="191" t="n">
        <f aca="false" t="array" ref="BO102:BO102">IF(BO$4&lt;$D102,0,IF(BO$4&gt;$F$21,0,IF(BO$4=$F$21,$F102-SUM($Z102:BN102),MIN($F102*INDEX($AA$24:$DB$24,BO$4-$D102+1),$F102-SUM($Z102:BN102)))))</f>
        <v>0</v>
      </c>
      <c r="BP102" s="191" t="n">
        <f aca="false" t="array" ref="BP102:BP102">IF(BP$4&lt;$D102,0,IF(BP$4&gt;$F$21,0,IF(BP$4=$F$21,$F102-SUM($Z102:BO102),MIN($F102*INDEX($AA$24:$DB$24,BP$4-$D102+1),$F102-SUM($Z102:BO102)))))</f>
        <v>0</v>
      </c>
      <c r="BQ102" s="191" t="n">
        <f aca="false" t="array" ref="BQ102:BQ102">IF(BQ$4&lt;$D102,0,IF(BQ$4&gt;$F$21,0,IF(BQ$4=$F$21,$F102-SUM($Z102:BP102),MIN($F102*INDEX($AA$24:$DB$24,BQ$4-$D102+1),$F102-SUM($Z102:BP102)))))</f>
        <v>0</v>
      </c>
      <c r="BR102" s="191" t="n">
        <f aca="false" t="array" ref="BR102:BR102">IF(BR$4&lt;$D102,0,IF(BR$4&gt;$F$21,0,IF(BR$4=$F$21,$F102-SUM($Z102:BQ102),MIN($F102*INDEX($AA$24:$DB$24,BR$4-$D102+1),$F102-SUM($Z102:BQ102)))))</f>
        <v>0</v>
      </c>
      <c r="BS102" s="191" t="n">
        <f aca="false" t="array" ref="BS102:BS102">IF(BS$4&lt;$D102,0,IF(BS$4&gt;$F$21,0,IF(BS$4=$F$21,$F102-SUM($Z102:BR102),MIN($F102*INDEX($AA$24:$DB$24,BS$4-$D102+1),$F102-SUM($Z102:BR102)))))</f>
        <v>0</v>
      </c>
      <c r="BT102" s="191" t="n">
        <f aca="false" t="array" ref="BT102:BT102">IF(BT$4&lt;$D102,0,IF(BT$4&gt;$F$21,0,IF(BT$4=$F$21,$F102-SUM($Z102:BS102),MIN($F102*INDEX($AA$24:$DB$24,BT$4-$D102+1),$F102-SUM($Z102:BS102)))))</f>
        <v>0</v>
      </c>
      <c r="BU102" s="191" t="n">
        <f aca="false" t="array" ref="BU102:BU102">IF(BU$4&lt;$D102,0,IF(BU$4&gt;$F$21,0,IF(BU$4=$F$21,$F102-SUM($Z102:BT102),MIN($F102*INDEX($AA$24:$DB$24,BU$4-$D102+1),$F102-SUM($Z102:BT102)))))</f>
        <v>0</v>
      </c>
      <c r="BV102" s="191" t="n">
        <f aca="false" t="array" ref="BV102:BV102">IF(BV$4&lt;$D102,0,IF(BV$4&gt;$F$21,0,IF(BV$4=$F$21,$F102-SUM($Z102:BU102),MIN($F102*INDEX($AA$24:$DB$24,BV$4-$D102+1),$F102-SUM($Z102:BU102)))))</f>
        <v>0</v>
      </c>
      <c r="BW102" s="191" t="n">
        <f aca="false" t="array" ref="BW102:BW102">IF(BW$4&lt;$D102,0,IF(BW$4&gt;$F$21,0,IF(BW$4=$F$21,$F102-SUM($Z102:BV102),MIN($F102*INDEX($AA$24:$DB$24,BW$4-$D102+1),$F102-SUM($Z102:BV102)))))</f>
        <v>0</v>
      </c>
      <c r="BX102" s="191" t="n">
        <f aca="false" t="array" ref="BX102:BX102">IF(BX$4&lt;$D102,0,IF(BX$4&gt;$F$21,0,IF(BX$4=$F$21,$F102-SUM($Z102:BW102),MIN($F102*INDEX($AA$24:$DB$24,BX$4-$D102+1),$F102-SUM($Z102:BW102)))))</f>
        <v>0</v>
      </c>
      <c r="BY102" s="191" t="n">
        <f aca="false" t="array" ref="BY102:BY102">IF(BY$4&lt;$D102,0,IF(BY$4&gt;$F$21,0,IF(BY$4=$F$21,$F102-SUM($Z102:BX102),MIN($F102*INDEX($AA$24:$DB$24,BY$4-$D102+1),$F102-SUM($Z102:BX102)))))</f>
        <v>0</v>
      </c>
      <c r="BZ102" s="191" t="n">
        <f aca="false" t="array" ref="BZ102:BZ102">IF(BZ$4&lt;$D102,0,IF(BZ$4&gt;$F$21,0,IF(BZ$4=$F$21,$F102-SUM($Z102:BY102),MIN($F102*INDEX($AA$24:$DB$24,BZ$4-$D102+1),$F102-SUM($Z102:BY102)))))</f>
        <v>0</v>
      </c>
      <c r="CA102" s="191" t="n">
        <f aca="false" t="array" ref="CA102:CA102">IF(CA$4&lt;$D102,0,IF(CA$4&gt;$F$21,0,IF(CA$4=$F$21,$F102-SUM($Z102:BZ102),MIN($F102*INDEX($AA$24:$DB$24,CA$4-$D102+1),$F102-SUM($Z102:BZ102)))))</f>
        <v>0</v>
      </c>
      <c r="CB102" s="191" t="n">
        <f aca="false" t="array" ref="CB102:CB102">IF(CB$4&lt;$D102,0,IF(CB$4&gt;$F$21,0,IF(CB$4=$F$21,$F102-SUM($Z102:CA102),MIN($F102*INDEX($AA$24:$DB$24,CB$4-$D102+1),$F102-SUM($Z102:CA102)))))</f>
        <v>0</v>
      </c>
      <c r="CC102" s="191" t="n">
        <f aca="false" t="array" ref="CC102:CC102">IF(CC$4&lt;$D102,0,IF(CC$4&gt;$F$21,0,IF(CC$4=$F$21,$F102-SUM($Z102:CB102),MIN($F102*INDEX($AA$24:$DB$24,CC$4-$D102+1),$F102-SUM($Z102:CB102)))))</f>
        <v>0</v>
      </c>
      <c r="CD102" s="191" t="n">
        <f aca="false" t="array" ref="CD102:CD102">IF(CD$4&lt;$D102,0,IF(CD$4&gt;$F$21,0,IF(CD$4=$F$21,$F102-SUM($Z102:CC102),MIN($F102*INDEX($AA$24:$DB$24,CD$4-$D102+1),$F102-SUM($Z102:CC102)))))</f>
        <v>0</v>
      </c>
      <c r="CE102" s="191" t="n">
        <f aca="false" t="array" ref="CE102:CE102">IF(CE$4&lt;$D102,0,IF(CE$4&gt;$F$21,0,IF(CE$4=$F$21,$F102-SUM($Z102:CD102),MIN($F102*INDEX($AA$24:$DB$24,CE$4-$D102+1),$F102-SUM($Z102:CD102)))))</f>
        <v>0</v>
      </c>
      <c r="CF102" s="191" t="n">
        <f aca="false" t="array" ref="CF102:CF102">IF(CF$4&lt;$D102,0,IF(CF$4&gt;$F$21,0,IF(CF$4=$F$21,$F102-SUM($Z102:CE102),MIN($F102*INDEX($AA$24:$DB$24,CF$4-$D102+1),$F102-SUM($Z102:CE102)))))</f>
        <v>0</v>
      </c>
      <c r="CG102" s="191" t="n">
        <f aca="false" t="array" ref="CG102:CG102">IF(CG$4&lt;$D102,0,IF(CG$4&gt;$F$21,0,IF(CG$4=$F$21,$F102-SUM($Z102:CF102),MIN($F102*INDEX($AA$24:$DB$24,CG$4-$D102+1),$F102-SUM($Z102:CF102)))))</f>
        <v>0</v>
      </c>
      <c r="CH102" s="191" t="n">
        <f aca="false" t="array" ref="CH102:CH102">IF(CH$4&lt;$D102,0,IF(CH$4&gt;$F$21,0,IF(CH$4=$F$21,$F102-SUM($Z102:CG102),MIN($F102*INDEX($AA$24:$DB$24,CH$4-$D102+1),$F102-SUM($Z102:CG102)))))</f>
        <v>0</v>
      </c>
      <c r="CI102" s="191" t="n">
        <f aca="false" t="array" ref="CI102:CI102">IF(CI$4&lt;$D102,0,IF(CI$4&gt;$F$21,0,IF(CI$4=$F$21,$F102-SUM($Z102:CH102),MIN($F102*INDEX($AA$24:$DB$24,CI$4-$D102+1),$F102-SUM($Z102:CH102)))))</f>
        <v>0</v>
      </c>
      <c r="CJ102" s="191" t="n">
        <f aca="false" t="array" ref="CJ102:CJ102">IF(CJ$4&lt;$D102,0,IF(CJ$4&gt;$F$21,0,IF(CJ$4=$F$21,$F102-SUM($Z102:CI102),MIN($F102*INDEX($AA$24:$DB$24,CJ$4-$D102+1),$F102-SUM($Z102:CI102)))))</f>
        <v>0</v>
      </c>
      <c r="CK102" s="191" t="n">
        <f aca="false" t="array" ref="CK102:CK102">IF(CK$4&lt;$D102,0,IF(CK$4&gt;$F$21,0,IF(CK$4=$F$21,$F102-SUM($Z102:CJ102),MIN($F102*INDEX($AA$24:$DB$24,CK$4-$D102+1),$F102-SUM($Z102:CJ102)))))</f>
        <v>0</v>
      </c>
      <c r="CL102" s="191" t="n">
        <f aca="false" t="array" ref="CL102:CL102">IF(CL$4&lt;$D102,0,IF(CL$4&gt;$F$21,0,IF(CL$4=$F$21,$F102-SUM($Z102:CK102),MIN($F102*INDEX($AA$24:$DB$24,CL$4-$D102+1),$F102-SUM($Z102:CK102)))))</f>
        <v>0</v>
      </c>
      <c r="CM102" s="191" t="n">
        <f aca="false" t="array" ref="CM102:CM102">IF(CM$4&lt;$D102,0,IF(CM$4&gt;$F$21,0,IF(CM$4=$F$21,$F102-SUM($Z102:CL102),MIN($F102*INDEX($AA$24:$DB$24,CM$4-$D102+1),$F102-SUM($Z102:CL102)))))</f>
        <v>0</v>
      </c>
      <c r="CN102" s="191" t="n">
        <f aca="false" t="array" ref="CN102:CN102">IF(CN$4&lt;$D102,0,IF(CN$4&gt;$F$21,0,IF(CN$4=$F$21,$F102-SUM($Z102:CM102),MIN($F102*INDEX($AA$24:$DB$24,CN$4-$D102+1),$F102-SUM($Z102:CM102)))))</f>
        <v>0</v>
      </c>
      <c r="CO102" s="191" t="n">
        <f aca="false" t="array" ref="CO102:CO102">IF(CO$4&lt;$D102,0,IF(CO$4&gt;$F$21,0,IF(CO$4=$F$21,$F102-SUM($Z102:CN102),MIN($F102*INDEX($AA$24:$DB$24,CO$4-$D102+1),$F102-SUM($Z102:CN102)))))</f>
        <v>0</v>
      </c>
      <c r="CP102" s="191" t="n">
        <f aca="false" t="array" ref="CP102:CP102">IF(CP$4&lt;$D102,0,IF(CP$4&gt;$F$21,0,IF(CP$4=$F$21,$F102-SUM($Z102:CO102),MIN($F102*INDEX($AA$24:$DB$24,CP$4-$D102+1),$F102-SUM($Z102:CO102)))))</f>
        <v>0</v>
      </c>
      <c r="CQ102" s="191" t="n">
        <f aca="false" t="array" ref="CQ102:CQ102">IF(CQ$4&lt;$D102,0,IF(CQ$4&gt;$F$21,0,IF(CQ$4=$F$21,$F102-SUM($Z102:CP102),MIN($F102*INDEX($AA$24:$DB$24,CQ$4-$D102+1),$F102-SUM($Z102:CP102)))))</f>
        <v>0</v>
      </c>
      <c r="CR102" s="191" t="n">
        <f aca="false" t="array" ref="CR102:CR102">IF(CR$4&lt;$D102,0,IF(CR$4&gt;$F$21,0,IF(CR$4=$F$21,$F102-SUM($Z102:CQ102),MIN($F102*INDEX($AA$24:$DB$24,CR$4-$D102+1),$F102-SUM($Z102:CQ102)))))</f>
        <v>0</v>
      </c>
      <c r="CS102" s="191" t="n">
        <f aca="false" t="array" ref="CS102:CS102">IF(CS$4&lt;$D102,0,IF(CS$4&gt;$F$21,0,IF(CS$4=$F$21,$F102-SUM($Z102:CR102),MIN($F102*INDEX($AA$24:$DB$24,CS$4-$D102+1),$F102-SUM($Z102:CR102)))))</f>
        <v>0</v>
      </c>
      <c r="CT102" s="191" t="n">
        <f aca="false" t="array" ref="CT102:CT102">IF(CT$4&lt;$D102,0,IF(CT$4&gt;$F$21,0,IF(CT$4=$F$21,$F102-SUM($Z102:CS102),MIN($F102*INDEX($AA$24:$DB$24,CT$4-$D102+1),$F102-SUM($Z102:CS102)))))</f>
        <v>0</v>
      </c>
      <c r="CU102" s="191" t="n">
        <f aca="false" t="array" ref="CU102:CU102">IF(CU$4&lt;$D102,0,IF(CU$4&gt;$F$21,0,IF(CU$4=$F$21,$F102-SUM($Z102:CT102),MIN($F102*INDEX($AA$24:$DB$24,CU$4-$D102+1),$F102-SUM($Z102:CT102)))))</f>
        <v>0</v>
      </c>
      <c r="CV102" s="191" t="n">
        <f aca="false" t="array" ref="CV102:CV102">IF(CV$4&lt;$D102,0,IF(CV$4&gt;$F$21,0,IF(CV$4=$F$21,$F102-SUM($Z102:CU102),MIN($F102*INDEX($AA$24:$DB$24,CV$4-$D102+1),$F102-SUM($Z102:CU102)))))</f>
        <v>0</v>
      </c>
      <c r="CW102" s="191" t="n">
        <f aca="false" t="array" ref="CW102:CW102">IF(CW$4&lt;$D102,0,IF(CW$4&gt;$F$21,0,IF(CW$4=$F$21,$F102-SUM($Z102:CV102),MIN($F102*INDEX($AA$24:$DB$24,CW$4-$D102+1),$F102-SUM($Z102:CV102)))))</f>
        <v>0</v>
      </c>
      <c r="CX102" s="191" t="n">
        <f aca="false" t="array" ref="CX102:CX102">IF(CX$4&lt;$D102,0,IF(CX$4&gt;$F$21,0,IF(CX$4=$F$21,$F102-SUM($Z102:CW102),MIN($F102*INDEX($AA$24:$DB$24,CX$4-$D102+1),$F102-SUM($Z102:CW102)))))</f>
        <v>0</v>
      </c>
      <c r="CY102" s="191" t="n">
        <f aca="false" t="array" ref="CY102:CY102">IF(CY$4&lt;$D102,0,IF(CY$4&gt;$F$21,0,IF(CY$4=$F$21,$F102-SUM($Z102:CX102),MIN($F102*INDEX($AA$24:$DB$24,CY$4-$D102+1),$F102-SUM($Z102:CX102)))))</f>
        <v>0</v>
      </c>
      <c r="CZ102" s="191" t="n">
        <f aca="false" t="array" ref="CZ102:CZ102">IF(CZ$4&lt;$D102,0,IF(CZ$4&gt;$F$21,0,IF(CZ$4=$F$21,$F102-SUM($Z102:CY102),MIN($F102*INDEX($AA$24:$DB$24,CZ$4-$D102+1),$F102-SUM($Z102:CY102)))))</f>
        <v>0</v>
      </c>
      <c r="DA102" s="191" t="n">
        <f aca="false" t="array" ref="DA102:DA102">IF(DA$4&lt;$D102,0,IF(DA$4&gt;$F$21,0,IF(DA$4=$F$21,$F102-SUM($Z102:CZ102),MIN($F102*INDEX($AA$24:$DB$24,DA$4-$D102+1),$F102-SUM($Z102:CZ102)))))</f>
        <v>0</v>
      </c>
      <c r="DB102" s="191" t="n">
        <f aca="false" t="array" ref="DB102:DB102">IF(DB$4&lt;$D102,0,IF(DB$4&gt;$F$21,0,IF(DB$4=$F$21,$F102-SUM($Z102:DA102),MIN($F102*INDEX($AA$24:$DB$24,DB$4-$D102+1),$F102-SUM($Z102:DA102)))))</f>
        <v>0</v>
      </c>
    </row>
    <row r="103" customFormat="false" ht="14.25" hidden="false" customHeight="false" outlineLevel="3" collapsed="false">
      <c r="D103" s="3" t="n">
        <v>78</v>
      </c>
      <c r="E103" s="3" t="str">
        <v>Total Capex Year 78</v>
      </c>
      <c r="F103" s="187" t="n">
        <v>0</v>
      </c>
      <c r="G103" s="187" t="n">
        <f aca="false">SUM(AA103:DB103)-F103</f>
        <v>0</v>
      </c>
      <c r="AA103" s="191" t="n">
        <f aca="false" t="array" ref="AA103:AA103">IF(AA$4&lt;$D103,0,IF(AA$4&gt;$F$21,0,IF(AA$4=$F$21,$F103-SUM($Z103:Z103),MIN($F103*INDEX($AA$24:$DB$24,AA$4-$D103+1),$F103-SUM($Z103:Z103)))))</f>
        <v>0</v>
      </c>
      <c r="AB103" s="191" t="n">
        <f aca="false" t="array" ref="AB103:AB103">IF(AB$4&lt;$D103,0,IF(AB$4&gt;$F$21,0,IF(AB$4=$F$21,$F103-SUM($Z103:AA103),MIN($F103*INDEX($AA$24:$DB$24,AB$4-$D103+1),$F103-SUM($Z103:AA103)))))</f>
        <v>0</v>
      </c>
      <c r="AC103" s="191" t="n">
        <f aca="false" t="array" ref="AC103:AC103">IF(AC$4&lt;$D103,0,IF(AC$4&gt;$F$21,0,IF(AC$4=$F$21,$F103-SUM($Z103:AB103),MIN($F103*INDEX($AA$24:$DB$24,AC$4-$D103+1),$F103-SUM($Z103:AB103)))))</f>
        <v>0</v>
      </c>
      <c r="AD103" s="191" t="n">
        <f aca="false" t="array" ref="AD103:AD103">IF(AD$4&lt;$D103,0,IF(AD$4&gt;$F$21,0,IF(AD$4=$F$21,$F103-SUM($Z103:AC103),MIN($F103*INDEX($AA$24:$DB$24,AD$4-$D103+1),$F103-SUM($Z103:AC103)))))</f>
        <v>0</v>
      </c>
      <c r="AE103" s="191" t="n">
        <f aca="false" t="array" ref="AE103:AE103">IF(AE$4&lt;$D103,0,IF(AE$4&gt;$F$21,0,IF(AE$4=$F$21,$F103-SUM($Z103:AD103),MIN($F103*INDEX($AA$24:$DB$24,AE$4-$D103+1),$F103-SUM($Z103:AD103)))))</f>
        <v>0</v>
      </c>
      <c r="AF103" s="191" t="n">
        <f aca="false" t="array" ref="AF103:AF103">IF(AF$4&lt;$D103,0,IF(AF$4&gt;$F$21,0,IF(AF$4=$F$21,$F103-SUM($Z103:AE103),MIN($F103*INDEX($AA$24:$DB$24,AF$4-$D103+1),$F103-SUM($Z103:AE103)))))</f>
        <v>0</v>
      </c>
      <c r="AG103" s="191" t="n">
        <f aca="false" t="array" ref="AG103:AG103">IF(AG$4&lt;$D103,0,IF(AG$4&gt;$F$21,0,IF(AG$4=$F$21,$F103-SUM($Z103:AF103),MIN($F103*INDEX($AA$24:$DB$24,AG$4-$D103+1),$F103-SUM($Z103:AF103)))))</f>
        <v>0</v>
      </c>
      <c r="AH103" s="191" t="n">
        <f aca="false" t="array" ref="AH103:AH103">IF(AH$4&lt;$D103,0,IF(AH$4&gt;$F$21,0,IF(AH$4=$F$21,$F103-SUM($Z103:AG103),MIN($F103*INDEX($AA$24:$DB$24,AH$4-$D103+1),$F103-SUM($Z103:AG103)))))</f>
        <v>0</v>
      </c>
      <c r="AI103" s="191" t="n">
        <f aca="false" t="array" ref="AI103:AI103">IF(AI$4&lt;$D103,0,IF(AI$4&gt;$F$21,0,IF(AI$4=$F$21,$F103-SUM($Z103:AH103),MIN($F103*INDEX($AA$24:$DB$24,AI$4-$D103+1),$F103-SUM($Z103:AH103)))))</f>
        <v>0</v>
      </c>
      <c r="AJ103" s="191" t="n">
        <f aca="false" t="array" ref="AJ103:AJ103">IF(AJ$4&lt;$D103,0,IF(AJ$4&gt;$F$21,0,IF(AJ$4=$F$21,$F103-SUM($Z103:AI103),MIN($F103*INDEX($AA$24:$DB$24,AJ$4-$D103+1),$F103-SUM($Z103:AI103)))))</f>
        <v>0</v>
      </c>
      <c r="AK103" s="191" t="n">
        <f aca="false" t="array" ref="AK103:AK103">IF(AK$4&lt;$D103,0,IF(AK$4&gt;$F$21,0,IF(AK$4=$F$21,$F103-SUM($Z103:AJ103),MIN($F103*INDEX($AA$24:$DB$24,AK$4-$D103+1),$F103-SUM($Z103:AJ103)))))</f>
        <v>0</v>
      </c>
      <c r="AL103" s="191" t="n">
        <f aca="false" t="array" ref="AL103:AL103">IF(AL$4&lt;$D103,0,IF(AL$4&gt;$F$21,0,IF(AL$4=$F$21,$F103-SUM($Z103:AK103),MIN($F103*INDEX($AA$24:$DB$24,AL$4-$D103+1),$F103-SUM($Z103:AK103)))))</f>
        <v>0</v>
      </c>
      <c r="AM103" s="191" t="n">
        <f aca="false" t="array" ref="AM103:AM103">IF(AM$4&lt;$D103,0,IF(AM$4&gt;$F$21,0,IF(AM$4=$F$21,$F103-SUM($Z103:AL103),MIN($F103*INDEX($AA$24:$DB$24,AM$4-$D103+1),$F103-SUM($Z103:AL103)))))</f>
        <v>0</v>
      </c>
      <c r="AN103" s="191" t="n">
        <f aca="false" t="array" ref="AN103:AN103">IF(AN$4&lt;$D103,0,IF(AN$4&gt;$F$21,0,IF(AN$4=$F$21,$F103-SUM($Z103:AM103),MIN($F103*INDEX($AA$24:$DB$24,AN$4-$D103+1),$F103-SUM($Z103:AM103)))))</f>
        <v>0</v>
      </c>
      <c r="AO103" s="191" t="n">
        <f aca="false" t="array" ref="AO103:AO103">IF(AO$4&lt;$D103,0,IF(AO$4&gt;$F$21,0,IF(AO$4=$F$21,$F103-SUM($Z103:AN103),MIN($F103*INDEX($AA$24:$DB$24,AO$4-$D103+1),$F103-SUM($Z103:AN103)))))</f>
        <v>0</v>
      </c>
      <c r="AP103" s="191" t="n">
        <f aca="false" t="array" ref="AP103:AP103">IF(AP$4&lt;$D103,0,IF(AP$4&gt;$F$21,0,IF(AP$4=$F$21,$F103-SUM($Z103:AO103),MIN($F103*INDEX($AA$24:$DB$24,AP$4-$D103+1),$F103-SUM($Z103:AO103)))))</f>
        <v>0</v>
      </c>
      <c r="AQ103" s="191" t="n">
        <f aca="false" t="array" ref="AQ103:AQ103">IF(AQ$4&lt;$D103,0,IF(AQ$4&gt;$F$21,0,IF(AQ$4=$F$21,$F103-SUM($Z103:AP103),MIN($F103*INDEX($AA$24:$DB$24,AQ$4-$D103+1),$F103-SUM($Z103:AP103)))))</f>
        <v>0</v>
      </c>
      <c r="AR103" s="191" t="n">
        <f aca="false" t="array" ref="AR103:AR103">IF(AR$4&lt;$D103,0,IF(AR$4&gt;$F$21,0,IF(AR$4=$F$21,$F103-SUM($Z103:AQ103),MIN($F103*INDEX($AA$24:$DB$24,AR$4-$D103+1),$F103-SUM($Z103:AQ103)))))</f>
        <v>0</v>
      </c>
      <c r="AS103" s="191" t="n">
        <f aca="false" t="array" ref="AS103:AS103">IF(AS$4&lt;$D103,0,IF(AS$4&gt;$F$21,0,IF(AS$4=$F$21,$F103-SUM($Z103:AR103),MIN($F103*INDEX($AA$24:$DB$24,AS$4-$D103+1),$F103-SUM($Z103:AR103)))))</f>
        <v>0</v>
      </c>
      <c r="AT103" s="191" t="n">
        <f aca="false" t="array" ref="AT103:AT103">IF(AT$4&lt;$D103,0,IF(AT$4&gt;$F$21,0,IF(AT$4=$F$21,$F103-SUM($Z103:AS103),MIN($F103*INDEX($AA$24:$DB$24,AT$4-$D103+1),$F103-SUM($Z103:AS103)))))</f>
        <v>0</v>
      </c>
      <c r="AU103" s="191" t="n">
        <f aca="false" t="array" ref="AU103:AU103">IF(AU$4&lt;$D103,0,IF(AU$4&gt;$F$21,0,IF(AU$4=$F$21,$F103-SUM($Z103:AT103),MIN($F103*INDEX($AA$24:$DB$24,AU$4-$D103+1),$F103-SUM($Z103:AT103)))))</f>
        <v>0</v>
      </c>
      <c r="AV103" s="191" t="n">
        <f aca="false" t="array" ref="AV103:AV103">IF(AV$4&lt;$D103,0,IF(AV$4&gt;$F$21,0,IF(AV$4=$F$21,$F103-SUM($Z103:AU103),MIN($F103*INDEX($AA$24:$DB$24,AV$4-$D103+1),$F103-SUM($Z103:AU103)))))</f>
        <v>0</v>
      </c>
      <c r="AW103" s="191" t="n">
        <f aca="false" t="array" ref="AW103:AW103">IF(AW$4&lt;$D103,0,IF(AW$4&gt;$F$21,0,IF(AW$4=$F$21,$F103-SUM($Z103:AV103),MIN($F103*INDEX($AA$24:$DB$24,AW$4-$D103+1),$F103-SUM($Z103:AV103)))))</f>
        <v>0</v>
      </c>
      <c r="AX103" s="191" t="n">
        <f aca="false" t="array" ref="AX103:AX103">IF(AX$4&lt;$D103,0,IF(AX$4&gt;$F$21,0,IF(AX$4=$F$21,$F103-SUM($Z103:AW103),MIN($F103*INDEX($AA$24:$DB$24,AX$4-$D103+1),$F103-SUM($Z103:AW103)))))</f>
        <v>0</v>
      </c>
      <c r="AY103" s="191" t="n">
        <f aca="false" t="array" ref="AY103:AY103">IF(AY$4&lt;$D103,0,IF(AY$4&gt;$F$21,0,IF(AY$4=$F$21,$F103-SUM($Z103:AX103),MIN($F103*INDEX($AA$24:$DB$24,AY$4-$D103+1),$F103-SUM($Z103:AX103)))))</f>
        <v>0</v>
      </c>
      <c r="AZ103" s="191" t="n">
        <f aca="false" t="array" ref="AZ103:AZ103">IF(AZ$4&lt;$D103,0,IF(AZ$4&gt;$F$21,0,IF(AZ$4=$F$21,$F103-SUM($Z103:AY103),MIN($F103*INDEX($AA$24:$DB$24,AZ$4-$D103+1),$F103-SUM($Z103:AY103)))))</f>
        <v>0</v>
      </c>
      <c r="BA103" s="191" t="n">
        <f aca="false" t="array" ref="BA103:BA103">IF(BA$4&lt;$D103,0,IF(BA$4&gt;$F$21,0,IF(BA$4=$F$21,$F103-SUM($Z103:AZ103),MIN($F103*INDEX($AA$24:$DB$24,BA$4-$D103+1),$F103-SUM($Z103:AZ103)))))</f>
        <v>0</v>
      </c>
      <c r="BB103" s="191" t="n">
        <f aca="false" t="array" ref="BB103:BB103">IF(BB$4&lt;$D103,0,IF(BB$4&gt;$F$21,0,IF(BB$4=$F$21,$F103-SUM($Z103:BA103),MIN($F103*INDEX($AA$24:$DB$24,BB$4-$D103+1),$F103-SUM($Z103:BA103)))))</f>
        <v>0</v>
      </c>
      <c r="BC103" s="191" t="n">
        <f aca="false" t="array" ref="BC103:BC103">IF(BC$4&lt;$D103,0,IF(BC$4&gt;$F$21,0,IF(BC$4=$F$21,$F103-SUM($Z103:BB103),MIN($F103*INDEX($AA$24:$DB$24,BC$4-$D103+1),$F103-SUM($Z103:BB103)))))</f>
        <v>0</v>
      </c>
      <c r="BD103" s="191" t="n">
        <f aca="false" t="array" ref="BD103:BD103">IF(BD$4&lt;$D103,0,IF(BD$4&gt;$F$21,0,IF(BD$4=$F$21,$F103-SUM($Z103:BC103),MIN($F103*INDEX($AA$24:$DB$24,BD$4-$D103+1),$F103-SUM($Z103:BC103)))))</f>
        <v>0</v>
      </c>
      <c r="BE103" s="191" t="n">
        <f aca="false" t="array" ref="BE103:BE103">IF(BE$4&lt;$D103,0,IF(BE$4&gt;$F$21,0,IF(BE$4=$F$21,$F103-SUM($Z103:BD103),MIN($F103*INDEX($AA$24:$DB$24,BE$4-$D103+1),$F103-SUM($Z103:BD103)))))</f>
        <v>0</v>
      </c>
      <c r="BF103" s="191" t="n">
        <f aca="false" t="array" ref="BF103:BF103">IF(BF$4&lt;$D103,0,IF(BF$4&gt;$F$21,0,IF(BF$4=$F$21,$F103-SUM($Z103:BE103),MIN($F103*INDEX($AA$24:$DB$24,BF$4-$D103+1),$F103-SUM($Z103:BE103)))))</f>
        <v>0</v>
      </c>
      <c r="BG103" s="191" t="n">
        <f aca="false" t="array" ref="BG103:BG103">IF(BG$4&lt;$D103,0,IF(BG$4&gt;$F$21,0,IF(BG$4=$F$21,$F103-SUM($Z103:BF103),MIN($F103*INDEX($AA$24:$DB$24,BG$4-$D103+1),$F103-SUM($Z103:BF103)))))</f>
        <v>0</v>
      </c>
      <c r="BH103" s="191" t="n">
        <f aca="false" t="array" ref="BH103:BH103">IF(BH$4&lt;$D103,0,IF(BH$4&gt;$F$21,0,IF(BH$4=$F$21,$F103-SUM($Z103:BG103),MIN($F103*INDEX($AA$24:$DB$24,BH$4-$D103+1),$F103-SUM($Z103:BG103)))))</f>
        <v>0</v>
      </c>
      <c r="BI103" s="191" t="n">
        <f aca="false" t="array" ref="BI103:BI103">IF(BI$4&lt;$D103,0,IF(BI$4&gt;$F$21,0,IF(BI$4=$F$21,$F103-SUM($Z103:BH103),MIN($F103*INDEX($AA$24:$DB$24,BI$4-$D103+1),$F103-SUM($Z103:BH103)))))</f>
        <v>0</v>
      </c>
      <c r="BJ103" s="191" t="n">
        <f aca="false" t="array" ref="BJ103:BJ103">IF(BJ$4&lt;$D103,0,IF(BJ$4&gt;$F$21,0,IF(BJ$4=$F$21,$F103-SUM($Z103:BI103),MIN($F103*INDEX($AA$24:$DB$24,BJ$4-$D103+1),$F103-SUM($Z103:BI103)))))</f>
        <v>0</v>
      </c>
      <c r="BK103" s="191" t="n">
        <f aca="false" t="array" ref="BK103:BK103">IF(BK$4&lt;$D103,0,IF(BK$4&gt;$F$21,0,IF(BK$4=$F$21,$F103-SUM($Z103:BJ103),MIN($F103*INDEX($AA$24:$DB$24,BK$4-$D103+1),$F103-SUM($Z103:BJ103)))))</f>
        <v>0</v>
      </c>
      <c r="BL103" s="191" t="n">
        <f aca="false" t="array" ref="BL103:BL103">IF(BL$4&lt;$D103,0,IF(BL$4&gt;$F$21,0,IF(BL$4=$F$21,$F103-SUM($Z103:BK103),MIN($F103*INDEX($AA$24:$DB$24,BL$4-$D103+1),$F103-SUM($Z103:BK103)))))</f>
        <v>0</v>
      </c>
      <c r="BM103" s="191" t="n">
        <f aca="false" t="array" ref="BM103:BM103">IF(BM$4&lt;$D103,0,IF(BM$4&gt;$F$21,0,IF(BM$4=$F$21,$F103-SUM($Z103:BL103),MIN($F103*INDEX($AA$24:$DB$24,BM$4-$D103+1),$F103-SUM($Z103:BL103)))))</f>
        <v>0</v>
      </c>
      <c r="BN103" s="191" t="n">
        <f aca="false" t="array" ref="BN103:BN103">IF(BN$4&lt;$D103,0,IF(BN$4&gt;$F$21,0,IF(BN$4=$F$21,$F103-SUM($Z103:BM103),MIN($F103*INDEX($AA$24:$DB$24,BN$4-$D103+1),$F103-SUM($Z103:BM103)))))</f>
        <v>0</v>
      </c>
      <c r="BO103" s="191" t="n">
        <f aca="false" t="array" ref="BO103:BO103">IF(BO$4&lt;$D103,0,IF(BO$4&gt;$F$21,0,IF(BO$4=$F$21,$F103-SUM($Z103:BN103),MIN($F103*INDEX($AA$24:$DB$24,BO$4-$D103+1),$F103-SUM($Z103:BN103)))))</f>
        <v>0</v>
      </c>
      <c r="BP103" s="191" t="n">
        <f aca="false" t="array" ref="BP103:BP103">IF(BP$4&lt;$D103,0,IF(BP$4&gt;$F$21,0,IF(BP$4=$F$21,$F103-SUM($Z103:BO103),MIN($F103*INDEX($AA$24:$DB$24,BP$4-$D103+1),$F103-SUM($Z103:BO103)))))</f>
        <v>0</v>
      </c>
      <c r="BQ103" s="191" t="n">
        <f aca="false" t="array" ref="BQ103:BQ103">IF(BQ$4&lt;$D103,0,IF(BQ$4&gt;$F$21,0,IF(BQ$4=$F$21,$F103-SUM($Z103:BP103),MIN($F103*INDEX($AA$24:$DB$24,BQ$4-$D103+1),$F103-SUM($Z103:BP103)))))</f>
        <v>0</v>
      </c>
      <c r="BR103" s="191" t="n">
        <f aca="false" t="array" ref="BR103:BR103">IF(BR$4&lt;$D103,0,IF(BR$4&gt;$F$21,0,IF(BR$4=$F$21,$F103-SUM($Z103:BQ103),MIN($F103*INDEX($AA$24:$DB$24,BR$4-$D103+1),$F103-SUM($Z103:BQ103)))))</f>
        <v>0</v>
      </c>
      <c r="BS103" s="191" t="n">
        <f aca="false" t="array" ref="BS103:BS103">IF(BS$4&lt;$D103,0,IF(BS$4&gt;$F$21,0,IF(BS$4=$F$21,$F103-SUM($Z103:BR103),MIN($F103*INDEX($AA$24:$DB$24,BS$4-$D103+1),$F103-SUM($Z103:BR103)))))</f>
        <v>0</v>
      </c>
      <c r="BT103" s="191" t="n">
        <f aca="false" t="array" ref="BT103:BT103">IF(BT$4&lt;$D103,0,IF(BT$4&gt;$F$21,0,IF(BT$4=$F$21,$F103-SUM($Z103:BS103),MIN($F103*INDEX($AA$24:$DB$24,BT$4-$D103+1),$F103-SUM($Z103:BS103)))))</f>
        <v>0</v>
      </c>
      <c r="BU103" s="191" t="n">
        <f aca="false" t="array" ref="BU103:BU103">IF(BU$4&lt;$D103,0,IF(BU$4&gt;$F$21,0,IF(BU$4=$F$21,$F103-SUM($Z103:BT103),MIN($F103*INDEX($AA$24:$DB$24,BU$4-$D103+1),$F103-SUM($Z103:BT103)))))</f>
        <v>0</v>
      </c>
      <c r="BV103" s="191" t="n">
        <f aca="false" t="array" ref="BV103:BV103">IF(BV$4&lt;$D103,0,IF(BV$4&gt;$F$21,0,IF(BV$4=$F$21,$F103-SUM($Z103:BU103),MIN($F103*INDEX($AA$24:$DB$24,BV$4-$D103+1),$F103-SUM($Z103:BU103)))))</f>
        <v>0</v>
      </c>
      <c r="BW103" s="191" t="n">
        <f aca="false" t="array" ref="BW103:BW103">IF(BW$4&lt;$D103,0,IF(BW$4&gt;$F$21,0,IF(BW$4=$F$21,$F103-SUM($Z103:BV103),MIN($F103*INDEX($AA$24:$DB$24,BW$4-$D103+1),$F103-SUM($Z103:BV103)))))</f>
        <v>0</v>
      </c>
      <c r="BX103" s="191" t="n">
        <f aca="false" t="array" ref="BX103:BX103">IF(BX$4&lt;$D103,0,IF(BX$4&gt;$F$21,0,IF(BX$4=$F$21,$F103-SUM($Z103:BW103),MIN($F103*INDEX($AA$24:$DB$24,BX$4-$D103+1),$F103-SUM($Z103:BW103)))))</f>
        <v>0</v>
      </c>
      <c r="BY103" s="191" t="n">
        <f aca="false" t="array" ref="BY103:BY103">IF(BY$4&lt;$D103,0,IF(BY$4&gt;$F$21,0,IF(BY$4=$F$21,$F103-SUM($Z103:BX103),MIN($F103*INDEX($AA$24:$DB$24,BY$4-$D103+1),$F103-SUM($Z103:BX103)))))</f>
        <v>0</v>
      </c>
      <c r="BZ103" s="191" t="n">
        <f aca="false" t="array" ref="BZ103:BZ103">IF(BZ$4&lt;$D103,0,IF(BZ$4&gt;$F$21,0,IF(BZ$4=$F$21,$F103-SUM($Z103:BY103),MIN($F103*INDEX($AA$24:$DB$24,BZ$4-$D103+1),$F103-SUM($Z103:BY103)))))</f>
        <v>0</v>
      </c>
      <c r="CA103" s="191" t="n">
        <f aca="false" t="array" ref="CA103:CA103">IF(CA$4&lt;$D103,0,IF(CA$4&gt;$F$21,0,IF(CA$4=$F$21,$F103-SUM($Z103:BZ103),MIN($F103*INDEX($AA$24:$DB$24,CA$4-$D103+1),$F103-SUM($Z103:BZ103)))))</f>
        <v>0</v>
      </c>
      <c r="CB103" s="191" t="n">
        <f aca="false" t="array" ref="CB103:CB103">IF(CB$4&lt;$D103,0,IF(CB$4&gt;$F$21,0,IF(CB$4=$F$21,$F103-SUM($Z103:CA103),MIN($F103*INDEX($AA$24:$DB$24,CB$4-$D103+1),$F103-SUM($Z103:CA103)))))</f>
        <v>0</v>
      </c>
      <c r="CC103" s="191" t="n">
        <f aca="false" t="array" ref="CC103:CC103">IF(CC$4&lt;$D103,0,IF(CC$4&gt;$F$21,0,IF(CC$4=$F$21,$F103-SUM($Z103:CB103),MIN($F103*INDEX($AA$24:$DB$24,CC$4-$D103+1),$F103-SUM($Z103:CB103)))))</f>
        <v>0</v>
      </c>
      <c r="CD103" s="191" t="n">
        <f aca="false" t="array" ref="CD103:CD103">IF(CD$4&lt;$D103,0,IF(CD$4&gt;$F$21,0,IF(CD$4=$F$21,$F103-SUM($Z103:CC103),MIN($F103*INDEX($AA$24:$DB$24,CD$4-$D103+1),$F103-SUM($Z103:CC103)))))</f>
        <v>0</v>
      </c>
      <c r="CE103" s="191" t="n">
        <f aca="false" t="array" ref="CE103:CE103">IF(CE$4&lt;$D103,0,IF(CE$4&gt;$F$21,0,IF(CE$4=$F$21,$F103-SUM($Z103:CD103),MIN($F103*INDEX($AA$24:$DB$24,CE$4-$D103+1),$F103-SUM($Z103:CD103)))))</f>
        <v>0</v>
      </c>
      <c r="CF103" s="191" t="n">
        <f aca="false" t="array" ref="CF103:CF103">IF(CF$4&lt;$D103,0,IF(CF$4&gt;$F$21,0,IF(CF$4=$F$21,$F103-SUM($Z103:CE103),MIN($F103*INDEX($AA$24:$DB$24,CF$4-$D103+1),$F103-SUM($Z103:CE103)))))</f>
        <v>0</v>
      </c>
      <c r="CG103" s="191" t="n">
        <f aca="false" t="array" ref="CG103:CG103">IF(CG$4&lt;$D103,0,IF(CG$4&gt;$F$21,0,IF(CG$4=$F$21,$F103-SUM($Z103:CF103),MIN($F103*INDEX($AA$24:$DB$24,CG$4-$D103+1),$F103-SUM($Z103:CF103)))))</f>
        <v>0</v>
      </c>
      <c r="CH103" s="191" t="n">
        <f aca="false" t="array" ref="CH103:CH103">IF(CH$4&lt;$D103,0,IF(CH$4&gt;$F$21,0,IF(CH$4=$F$21,$F103-SUM($Z103:CG103),MIN($F103*INDEX($AA$24:$DB$24,CH$4-$D103+1),$F103-SUM($Z103:CG103)))))</f>
        <v>0</v>
      </c>
      <c r="CI103" s="191" t="n">
        <f aca="false" t="array" ref="CI103:CI103">IF(CI$4&lt;$D103,0,IF(CI$4&gt;$F$21,0,IF(CI$4=$F$21,$F103-SUM($Z103:CH103),MIN($F103*INDEX($AA$24:$DB$24,CI$4-$D103+1),$F103-SUM($Z103:CH103)))))</f>
        <v>0</v>
      </c>
      <c r="CJ103" s="191" t="n">
        <f aca="false" t="array" ref="CJ103:CJ103">IF(CJ$4&lt;$D103,0,IF(CJ$4&gt;$F$21,0,IF(CJ$4=$F$21,$F103-SUM($Z103:CI103),MIN($F103*INDEX($AA$24:$DB$24,CJ$4-$D103+1),$F103-SUM($Z103:CI103)))))</f>
        <v>0</v>
      </c>
      <c r="CK103" s="191" t="n">
        <f aca="false" t="array" ref="CK103:CK103">IF(CK$4&lt;$D103,0,IF(CK$4&gt;$F$21,0,IF(CK$4=$F$21,$F103-SUM($Z103:CJ103),MIN($F103*INDEX($AA$24:$DB$24,CK$4-$D103+1),$F103-SUM($Z103:CJ103)))))</f>
        <v>0</v>
      </c>
      <c r="CL103" s="191" t="n">
        <f aca="false" t="array" ref="CL103:CL103">IF(CL$4&lt;$D103,0,IF(CL$4&gt;$F$21,0,IF(CL$4=$F$21,$F103-SUM($Z103:CK103),MIN($F103*INDEX($AA$24:$DB$24,CL$4-$D103+1),$F103-SUM($Z103:CK103)))))</f>
        <v>0</v>
      </c>
      <c r="CM103" s="191" t="n">
        <f aca="false" t="array" ref="CM103:CM103">IF(CM$4&lt;$D103,0,IF(CM$4&gt;$F$21,0,IF(CM$4=$F$21,$F103-SUM($Z103:CL103),MIN($F103*INDEX($AA$24:$DB$24,CM$4-$D103+1),$F103-SUM($Z103:CL103)))))</f>
        <v>0</v>
      </c>
      <c r="CN103" s="191" t="n">
        <f aca="false" t="array" ref="CN103:CN103">IF(CN$4&lt;$D103,0,IF(CN$4&gt;$F$21,0,IF(CN$4=$F$21,$F103-SUM($Z103:CM103),MIN($F103*INDEX($AA$24:$DB$24,CN$4-$D103+1),$F103-SUM($Z103:CM103)))))</f>
        <v>0</v>
      </c>
      <c r="CO103" s="191" t="n">
        <f aca="false" t="array" ref="CO103:CO103">IF(CO$4&lt;$D103,0,IF(CO$4&gt;$F$21,0,IF(CO$4=$F$21,$F103-SUM($Z103:CN103),MIN($F103*INDEX($AA$24:$DB$24,CO$4-$D103+1),$F103-SUM($Z103:CN103)))))</f>
        <v>0</v>
      </c>
      <c r="CP103" s="191" t="n">
        <f aca="false" t="array" ref="CP103:CP103">IF(CP$4&lt;$D103,0,IF(CP$4&gt;$F$21,0,IF(CP$4=$F$21,$F103-SUM($Z103:CO103),MIN($F103*INDEX($AA$24:$DB$24,CP$4-$D103+1),$F103-SUM($Z103:CO103)))))</f>
        <v>0</v>
      </c>
      <c r="CQ103" s="191" t="n">
        <f aca="false" t="array" ref="CQ103:CQ103">IF(CQ$4&lt;$D103,0,IF(CQ$4&gt;$F$21,0,IF(CQ$4=$F$21,$F103-SUM($Z103:CP103),MIN($F103*INDEX($AA$24:$DB$24,CQ$4-$D103+1),$F103-SUM($Z103:CP103)))))</f>
        <v>0</v>
      </c>
      <c r="CR103" s="191" t="n">
        <f aca="false" t="array" ref="CR103:CR103">IF(CR$4&lt;$D103,0,IF(CR$4&gt;$F$21,0,IF(CR$4=$F$21,$F103-SUM($Z103:CQ103),MIN($F103*INDEX($AA$24:$DB$24,CR$4-$D103+1),$F103-SUM($Z103:CQ103)))))</f>
        <v>0</v>
      </c>
      <c r="CS103" s="191" t="n">
        <f aca="false" t="array" ref="CS103:CS103">IF(CS$4&lt;$D103,0,IF(CS$4&gt;$F$21,0,IF(CS$4=$F$21,$F103-SUM($Z103:CR103),MIN($F103*INDEX($AA$24:$DB$24,CS$4-$D103+1),$F103-SUM($Z103:CR103)))))</f>
        <v>0</v>
      </c>
      <c r="CT103" s="191" t="n">
        <f aca="false" t="array" ref="CT103:CT103">IF(CT$4&lt;$D103,0,IF(CT$4&gt;$F$21,0,IF(CT$4=$F$21,$F103-SUM($Z103:CS103),MIN($F103*INDEX($AA$24:$DB$24,CT$4-$D103+1),$F103-SUM($Z103:CS103)))))</f>
        <v>0</v>
      </c>
      <c r="CU103" s="191" t="n">
        <f aca="false" t="array" ref="CU103:CU103">IF(CU$4&lt;$D103,0,IF(CU$4&gt;$F$21,0,IF(CU$4=$F$21,$F103-SUM($Z103:CT103),MIN($F103*INDEX($AA$24:$DB$24,CU$4-$D103+1),$F103-SUM($Z103:CT103)))))</f>
        <v>0</v>
      </c>
      <c r="CV103" s="191" t="n">
        <f aca="false" t="array" ref="CV103:CV103">IF(CV$4&lt;$D103,0,IF(CV$4&gt;$F$21,0,IF(CV$4=$F$21,$F103-SUM($Z103:CU103),MIN($F103*INDEX($AA$24:$DB$24,CV$4-$D103+1),$F103-SUM($Z103:CU103)))))</f>
        <v>0</v>
      </c>
      <c r="CW103" s="191" t="n">
        <f aca="false" t="array" ref="CW103:CW103">IF(CW$4&lt;$D103,0,IF(CW$4&gt;$F$21,0,IF(CW$4=$F$21,$F103-SUM($Z103:CV103),MIN($F103*INDEX($AA$24:$DB$24,CW$4-$D103+1),$F103-SUM($Z103:CV103)))))</f>
        <v>0</v>
      </c>
      <c r="CX103" s="191" t="n">
        <f aca="false" t="array" ref="CX103:CX103">IF(CX$4&lt;$D103,0,IF(CX$4&gt;$F$21,0,IF(CX$4=$F$21,$F103-SUM($Z103:CW103),MIN($F103*INDEX($AA$24:$DB$24,CX$4-$D103+1),$F103-SUM($Z103:CW103)))))</f>
        <v>0</v>
      </c>
      <c r="CY103" s="191" t="n">
        <f aca="false" t="array" ref="CY103:CY103">IF(CY$4&lt;$D103,0,IF(CY$4&gt;$F$21,0,IF(CY$4=$F$21,$F103-SUM($Z103:CX103),MIN($F103*INDEX($AA$24:$DB$24,CY$4-$D103+1),$F103-SUM($Z103:CX103)))))</f>
        <v>0</v>
      </c>
      <c r="CZ103" s="191" t="n">
        <f aca="false" t="array" ref="CZ103:CZ103">IF(CZ$4&lt;$D103,0,IF(CZ$4&gt;$F$21,0,IF(CZ$4=$F$21,$F103-SUM($Z103:CY103),MIN($F103*INDEX($AA$24:$DB$24,CZ$4-$D103+1),$F103-SUM($Z103:CY103)))))</f>
        <v>0</v>
      </c>
      <c r="DA103" s="191" t="n">
        <f aca="false" t="array" ref="DA103:DA103">IF(DA$4&lt;$D103,0,IF(DA$4&gt;$F$21,0,IF(DA$4=$F$21,$F103-SUM($Z103:CZ103),MIN($F103*INDEX($AA$24:$DB$24,DA$4-$D103+1),$F103-SUM($Z103:CZ103)))))</f>
        <v>0</v>
      </c>
      <c r="DB103" s="191" t="n">
        <f aca="false" t="array" ref="DB103:DB103">IF(DB$4&lt;$D103,0,IF(DB$4&gt;$F$21,0,IF(DB$4=$F$21,$F103-SUM($Z103:DA103),MIN($F103*INDEX($AA$24:$DB$24,DB$4-$D103+1),$F103-SUM($Z103:DA103)))))</f>
        <v>0</v>
      </c>
    </row>
    <row r="104" customFormat="false" ht="14.25" hidden="false" customHeight="false" outlineLevel="3" collapsed="false">
      <c r="D104" s="3" t="n">
        <v>79</v>
      </c>
      <c r="E104" s="3" t="str">
        <v>Total Capex Year 79</v>
      </c>
      <c r="F104" s="187" t="n">
        <v>0</v>
      </c>
      <c r="G104" s="187" t="n">
        <f aca="false">SUM(AA104:DB104)-F104</f>
        <v>0</v>
      </c>
      <c r="AA104" s="191" t="n">
        <f aca="false" t="array" ref="AA104:AA104">IF(AA$4&lt;$D104,0,IF(AA$4&gt;$F$21,0,IF(AA$4=$F$21,$F104-SUM($Z104:Z104),MIN($F104*INDEX($AA$24:$DB$24,AA$4-$D104+1),$F104-SUM($Z104:Z104)))))</f>
        <v>0</v>
      </c>
      <c r="AB104" s="191" t="n">
        <f aca="false" t="array" ref="AB104:AB104">IF(AB$4&lt;$D104,0,IF(AB$4&gt;$F$21,0,IF(AB$4=$F$21,$F104-SUM($Z104:AA104),MIN($F104*INDEX($AA$24:$DB$24,AB$4-$D104+1),$F104-SUM($Z104:AA104)))))</f>
        <v>0</v>
      </c>
      <c r="AC104" s="191" t="n">
        <f aca="false" t="array" ref="AC104:AC104">IF(AC$4&lt;$D104,0,IF(AC$4&gt;$F$21,0,IF(AC$4=$F$21,$F104-SUM($Z104:AB104),MIN($F104*INDEX($AA$24:$DB$24,AC$4-$D104+1),$F104-SUM($Z104:AB104)))))</f>
        <v>0</v>
      </c>
      <c r="AD104" s="191" t="n">
        <f aca="false" t="array" ref="AD104:AD104">IF(AD$4&lt;$D104,0,IF(AD$4&gt;$F$21,0,IF(AD$4=$F$21,$F104-SUM($Z104:AC104),MIN($F104*INDEX($AA$24:$DB$24,AD$4-$D104+1),$F104-SUM($Z104:AC104)))))</f>
        <v>0</v>
      </c>
      <c r="AE104" s="191" t="n">
        <f aca="false" t="array" ref="AE104:AE104">IF(AE$4&lt;$D104,0,IF(AE$4&gt;$F$21,0,IF(AE$4=$F$21,$F104-SUM($Z104:AD104),MIN($F104*INDEX($AA$24:$DB$24,AE$4-$D104+1),$F104-SUM($Z104:AD104)))))</f>
        <v>0</v>
      </c>
      <c r="AF104" s="191" t="n">
        <f aca="false" t="array" ref="AF104:AF104">IF(AF$4&lt;$D104,0,IF(AF$4&gt;$F$21,0,IF(AF$4=$F$21,$F104-SUM($Z104:AE104),MIN($F104*INDEX($AA$24:$DB$24,AF$4-$D104+1),$F104-SUM($Z104:AE104)))))</f>
        <v>0</v>
      </c>
      <c r="AG104" s="191" t="n">
        <f aca="false" t="array" ref="AG104:AG104">IF(AG$4&lt;$D104,0,IF(AG$4&gt;$F$21,0,IF(AG$4=$F$21,$F104-SUM($Z104:AF104),MIN($F104*INDEX($AA$24:$DB$24,AG$4-$D104+1),$F104-SUM($Z104:AF104)))))</f>
        <v>0</v>
      </c>
      <c r="AH104" s="191" t="n">
        <f aca="false" t="array" ref="AH104:AH104">IF(AH$4&lt;$D104,0,IF(AH$4&gt;$F$21,0,IF(AH$4=$F$21,$F104-SUM($Z104:AG104),MIN($F104*INDEX($AA$24:$DB$24,AH$4-$D104+1),$F104-SUM($Z104:AG104)))))</f>
        <v>0</v>
      </c>
      <c r="AI104" s="191" t="n">
        <f aca="false" t="array" ref="AI104:AI104">IF(AI$4&lt;$D104,0,IF(AI$4&gt;$F$21,0,IF(AI$4=$F$21,$F104-SUM($Z104:AH104),MIN($F104*INDEX($AA$24:$DB$24,AI$4-$D104+1),$F104-SUM($Z104:AH104)))))</f>
        <v>0</v>
      </c>
      <c r="AJ104" s="191" t="n">
        <f aca="false" t="array" ref="AJ104:AJ104">IF(AJ$4&lt;$D104,0,IF(AJ$4&gt;$F$21,0,IF(AJ$4=$F$21,$F104-SUM($Z104:AI104),MIN($F104*INDEX($AA$24:$DB$24,AJ$4-$D104+1),$F104-SUM($Z104:AI104)))))</f>
        <v>0</v>
      </c>
      <c r="AK104" s="191" t="n">
        <f aca="false" t="array" ref="AK104:AK104">IF(AK$4&lt;$D104,0,IF(AK$4&gt;$F$21,0,IF(AK$4=$F$21,$F104-SUM($Z104:AJ104),MIN($F104*INDEX($AA$24:$DB$24,AK$4-$D104+1),$F104-SUM($Z104:AJ104)))))</f>
        <v>0</v>
      </c>
      <c r="AL104" s="191" t="n">
        <f aca="false" t="array" ref="AL104:AL104">IF(AL$4&lt;$D104,0,IF(AL$4&gt;$F$21,0,IF(AL$4=$F$21,$F104-SUM($Z104:AK104),MIN($F104*INDEX($AA$24:$DB$24,AL$4-$D104+1),$F104-SUM($Z104:AK104)))))</f>
        <v>0</v>
      </c>
      <c r="AM104" s="191" t="n">
        <f aca="false" t="array" ref="AM104:AM104">IF(AM$4&lt;$D104,0,IF(AM$4&gt;$F$21,0,IF(AM$4=$F$21,$F104-SUM($Z104:AL104),MIN($F104*INDEX($AA$24:$DB$24,AM$4-$D104+1),$F104-SUM($Z104:AL104)))))</f>
        <v>0</v>
      </c>
      <c r="AN104" s="191" t="n">
        <f aca="false" t="array" ref="AN104:AN104">IF(AN$4&lt;$D104,0,IF(AN$4&gt;$F$21,0,IF(AN$4=$F$21,$F104-SUM($Z104:AM104),MIN($F104*INDEX($AA$24:$DB$24,AN$4-$D104+1),$F104-SUM($Z104:AM104)))))</f>
        <v>0</v>
      </c>
      <c r="AO104" s="191" t="n">
        <f aca="false" t="array" ref="AO104:AO104">IF(AO$4&lt;$D104,0,IF(AO$4&gt;$F$21,0,IF(AO$4=$F$21,$F104-SUM($Z104:AN104),MIN($F104*INDEX($AA$24:$DB$24,AO$4-$D104+1),$F104-SUM($Z104:AN104)))))</f>
        <v>0</v>
      </c>
      <c r="AP104" s="191" t="n">
        <f aca="false" t="array" ref="AP104:AP104">IF(AP$4&lt;$D104,0,IF(AP$4&gt;$F$21,0,IF(AP$4=$F$21,$F104-SUM($Z104:AO104),MIN($F104*INDEX($AA$24:$DB$24,AP$4-$D104+1),$F104-SUM($Z104:AO104)))))</f>
        <v>0</v>
      </c>
      <c r="AQ104" s="191" t="n">
        <f aca="false" t="array" ref="AQ104:AQ104">IF(AQ$4&lt;$D104,0,IF(AQ$4&gt;$F$21,0,IF(AQ$4=$F$21,$F104-SUM($Z104:AP104),MIN($F104*INDEX($AA$24:$DB$24,AQ$4-$D104+1),$F104-SUM($Z104:AP104)))))</f>
        <v>0</v>
      </c>
      <c r="AR104" s="191" t="n">
        <f aca="false" t="array" ref="AR104:AR104">IF(AR$4&lt;$D104,0,IF(AR$4&gt;$F$21,0,IF(AR$4=$F$21,$F104-SUM($Z104:AQ104),MIN($F104*INDEX($AA$24:$DB$24,AR$4-$D104+1),$F104-SUM($Z104:AQ104)))))</f>
        <v>0</v>
      </c>
      <c r="AS104" s="191" t="n">
        <f aca="false" t="array" ref="AS104:AS104">IF(AS$4&lt;$D104,0,IF(AS$4&gt;$F$21,0,IF(AS$4=$F$21,$F104-SUM($Z104:AR104),MIN($F104*INDEX($AA$24:$DB$24,AS$4-$D104+1),$F104-SUM($Z104:AR104)))))</f>
        <v>0</v>
      </c>
      <c r="AT104" s="191" t="n">
        <f aca="false" t="array" ref="AT104:AT104">IF(AT$4&lt;$D104,0,IF(AT$4&gt;$F$21,0,IF(AT$4=$F$21,$F104-SUM($Z104:AS104),MIN($F104*INDEX($AA$24:$DB$24,AT$4-$D104+1),$F104-SUM($Z104:AS104)))))</f>
        <v>0</v>
      </c>
      <c r="AU104" s="191" t="n">
        <f aca="false" t="array" ref="AU104:AU104">IF(AU$4&lt;$D104,0,IF(AU$4&gt;$F$21,0,IF(AU$4=$F$21,$F104-SUM($Z104:AT104),MIN($F104*INDEX($AA$24:$DB$24,AU$4-$D104+1),$F104-SUM($Z104:AT104)))))</f>
        <v>0</v>
      </c>
      <c r="AV104" s="191" t="n">
        <f aca="false" t="array" ref="AV104:AV104">IF(AV$4&lt;$D104,0,IF(AV$4&gt;$F$21,0,IF(AV$4=$F$21,$F104-SUM($Z104:AU104),MIN($F104*INDEX($AA$24:$DB$24,AV$4-$D104+1),$F104-SUM($Z104:AU104)))))</f>
        <v>0</v>
      </c>
      <c r="AW104" s="191" t="n">
        <f aca="false" t="array" ref="AW104:AW104">IF(AW$4&lt;$D104,0,IF(AW$4&gt;$F$21,0,IF(AW$4=$F$21,$F104-SUM($Z104:AV104),MIN($F104*INDEX($AA$24:$DB$24,AW$4-$D104+1),$F104-SUM($Z104:AV104)))))</f>
        <v>0</v>
      </c>
      <c r="AX104" s="191" t="n">
        <f aca="false" t="array" ref="AX104:AX104">IF(AX$4&lt;$D104,0,IF(AX$4&gt;$F$21,0,IF(AX$4=$F$21,$F104-SUM($Z104:AW104),MIN($F104*INDEX($AA$24:$DB$24,AX$4-$D104+1),$F104-SUM($Z104:AW104)))))</f>
        <v>0</v>
      </c>
      <c r="AY104" s="191" t="n">
        <f aca="false" t="array" ref="AY104:AY104">IF(AY$4&lt;$D104,0,IF(AY$4&gt;$F$21,0,IF(AY$4=$F$21,$F104-SUM($Z104:AX104),MIN($F104*INDEX($AA$24:$DB$24,AY$4-$D104+1),$F104-SUM($Z104:AX104)))))</f>
        <v>0</v>
      </c>
      <c r="AZ104" s="191" t="n">
        <f aca="false" t="array" ref="AZ104:AZ104">IF(AZ$4&lt;$D104,0,IF(AZ$4&gt;$F$21,0,IF(AZ$4=$F$21,$F104-SUM($Z104:AY104),MIN($F104*INDEX($AA$24:$DB$24,AZ$4-$D104+1),$F104-SUM($Z104:AY104)))))</f>
        <v>0</v>
      </c>
      <c r="BA104" s="191" t="n">
        <f aca="false" t="array" ref="BA104:BA104">IF(BA$4&lt;$D104,0,IF(BA$4&gt;$F$21,0,IF(BA$4=$F$21,$F104-SUM($Z104:AZ104),MIN($F104*INDEX($AA$24:$DB$24,BA$4-$D104+1),$F104-SUM($Z104:AZ104)))))</f>
        <v>0</v>
      </c>
      <c r="BB104" s="191" t="n">
        <f aca="false" t="array" ref="BB104:BB104">IF(BB$4&lt;$D104,0,IF(BB$4&gt;$F$21,0,IF(BB$4=$F$21,$F104-SUM($Z104:BA104),MIN($F104*INDEX($AA$24:$DB$24,BB$4-$D104+1),$F104-SUM($Z104:BA104)))))</f>
        <v>0</v>
      </c>
      <c r="BC104" s="191" t="n">
        <f aca="false" t="array" ref="BC104:BC104">IF(BC$4&lt;$D104,0,IF(BC$4&gt;$F$21,0,IF(BC$4=$F$21,$F104-SUM($Z104:BB104),MIN($F104*INDEX($AA$24:$DB$24,BC$4-$D104+1),$F104-SUM($Z104:BB104)))))</f>
        <v>0</v>
      </c>
      <c r="BD104" s="191" t="n">
        <f aca="false" t="array" ref="BD104:BD104">IF(BD$4&lt;$D104,0,IF(BD$4&gt;$F$21,0,IF(BD$4=$F$21,$F104-SUM($Z104:BC104),MIN($F104*INDEX($AA$24:$DB$24,BD$4-$D104+1),$F104-SUM($Z104:BC104)))))</f>
        <v>0</v>
      </c>
      <c r="BE104" s="191" t="n">
        <f aca="false" t="array" ref="BE104:BE104">IF(BE$4&lt;$D104,0,IF(BE$4&gt;$F$21,0,IF(BE$4=$F$21,$F104-SUM($Z104:BD104),MIN($F104*INDEX($AA$24:$DB$24,BE$4-$D104+1),$F104-SUM($Z104:BD104)))))</f>
        <v>0</v>
      </c>
      <c r="BF104" s="191" t="n">
        <f aca="false" t="array" ref="BF104:BF104">IF(BF$4&lt;$D104,0,IF(BF$4&gt;$F$21,0,IF(BF$4=$F$21,$F104-SUM($Z104:BE104),MIN($F104*INDEX($AA$24:$DB$24,BF$4-$D104+1),$F104-SUM($Z104:BE104)))))</f>
        <v>0</v>
      </c>
      <c r="BG104" s="191" t="n">
        <f aca="false" t="array" ref="BG104:BG104">IF(BG$4&lt;$D104,0,IF(BG$4&gt;$F$21,0,IF(BG$4=$F$21,$F104-SUM($Z104:BF104),MIN($F104*INDEX($AA$24:$DB$24,BG$4-$D104+1),$F104-SUM($Z104:BF104)))))</f>
        <v>0</v>
      </c>
      <c r="BH104" s="191" t="n">
        <f aca="false" t="array" ref="BH104:BH104">IF(BH$4&lt;$D104,0,IF(BH$4&gt;$F$21,0,IF(BH$4=$F$21,$F104-SUM($Z104:BG104),MIN($F104*INDEX($AA$24:$DB$24,BH$4-$D104+1),$F104-SUM($Z104:BG104)))))</f>
        <v>0</v>
      </c>
      <c r="BI104" s="191" t="n">
        <f aca="false" t="array" ref="BI104:BI104">IF(BI$4&lt;$D104,0,IF(BI$4&gt;$F$21,0,IF(BI$4=$F$21,$F104-SUM($Z104:BH104),MIN($F104*INDEX($AA$24:$DB$24,BI$4-$D104+1),$F104-SUM($Z104:BH104)))))</f>
        <v>0</v>
      </c>
      <c r="BJ104" s="191" t="n">
        <f aca="false" t="array" ref="BJ104:BJ104">IF(BJ$4&lt;$D104,0,IF(BJ$4&gt;$F$21,0,IF(BJ$4=$F$21,$F104-SUM($Z104:BI104),MIN($F104*INDEX($AA$24:$DB$24,BJ$4-$D104+1),$F104-SUM($Z104:BI104)))))</f>
        <v>0</v>
      </c>
      <c r="BK104" s="191" t="n">
        <f aca="false" t="array" ref="BK104:BK104">IF(BK$4&lt;$D104,0,IF(BK$4&gt;$F$21,0,IF(BK$4=$F$21,$F104-SUM($Z104:BJ104),MIN($F104*INDEX($AA$24:$DB$24,BK$4-$D104+1),$F104-SUM($Z104:BJ104)))))</f>
        <v>0</v>
      </c>
      <c r="BL104" s="191" t="n">
        <f aca="false" t="array" ref="BL104:BL104">IF(BL$4&lt;$D104,0,IF(BL$4&gt;$F$21,0,IF(BL$4=$F$21,$F104-SUM($Z104:BK104),MIN($F104*INDEX($AA$24:$DB$24,BL$4-$D104+1),$F104-SUM($Z104:BK104)))))</f>
        <v>0</v>
      </c>
      <c r="BM104" s="191" t="n">
        <f aca="false" t="array" ref="BM104:BM104">IF(BM$4&lt;$D104,0,IF(BM$4&gt;$F$21,0,IF(BM$4=$F$21,$F104-SUM($Z104:BL104),MIN($F104*INDEX($AA$24:$DB$24,BM$4-$D104+1),$F104-SUM($Z104:BL104)))))</f>
        <v>0</v>
      </c>
      <c r="BN104" s="191" t="n">
        <f aca="false" t="array" ref="BN104:BN104">IF(BN$4&lt;$D104,0,IF(BN$4&gt;$F$21,0,IF(BN$4=$F$21,$F104-SUM($Z104:BM104),MIN($F104*INDEX($AA$24:$DB$24,BN$4-$D104+1),$F104-SUM($Z104:BM104)))))</f>
        <v>0</v>
      </c>
      <c r="BO104" s="191" t="n">
        <f aca="false" t="array" ref="BO104:BO104">IF(BO$4&lt;$D104,0,IF(BO$4&gt;$F$21,0,IF(BO$4=$F$21,$F104-SUM($Z104:BN104),MIN($F104*INDEX($AA$24:$DB$24,BO$4-$D104+1),$F104-SUM($Z104:BN104)))))</f>
        <v>0</v>
      </c>
      <c r="BP104" s="191" t="n">
        <f aca="false" t="array" ref="BP104:BP104">IF(BP$4&lt;$D104,0,IF(BP$4&gt;$F$21,0,IF(BP$4=$F$21,$F104-SUM($Z104:BO104),MIN($F104*INDEX($AA$24:$DB$24,BP$4-$D104+1),$F104-SUM($Z104:BO104)))))</f>
        <v>0</v>
      </c>
      <c r="BQ104" s="191" t="n">
        <f aca="false" t="array" ref="BQ104:BQ104">IF(BQ$4&lt;$D104,0,IF(BQ$4&gt;$F$21,0,IF(BQ$4=$F$21,$F104-SUM($Z104:BP104),MIN($F104*INDEX($AA$24:$DB$24,BQ$4-$D104+1),$F104-SUM($Z104:BP104)))))</f>
        <v>0</v>
      </c>
      <c r="BR104" s="191" t="n">
        <f aca="false" t="array" ref="BR104:BR104">IF(BR$4&lt;$D104,0,IF(BR$4&gt;$F$21,0,IF(BR$4=$F$21,$F104-SUM($Z104:BQ104),MIN($F104*INDEX($AA$24:$DB$24,BR$4-$D104+1),$F104-SUM($Z104:BQ104)))))</f>
        <v>0</v>
      </c>
      <c r="BS104" s="191" t="n">
        <f aca="false" t="array" ref="BS104:BS104">IF(BS$4&lt;$D104,0,IF(BS$4&gt;$F$21,0,IF(BS$4=$F$21,$F104-SUM($Z104:BR104),MIN($F104*INDEX($AA$24:$DB$24,BS$4-$D104+1),$F104-SUM($Z104:BR104)))))</f>
        <v>0</v>
      </c>
      <c r="BT104" s="191" t="n">
        <f aca="false" t="array" ref="BT104:BT104">IF(BT$4&lt;$D104,0,IF(BT$4&gt;$F$21,0,IF(BT$4=$F$21,$F104-SUM($Z104:BS104),MIN($F104*INDEX($AA$24:$DB$24,BT$4-$D104+1),$F104-SUM($Z104:BS104)))))</f>
        <v>0</v>
      </c>
      <c r="BU104" s="191" t="n">
        <f aca="false" t="array" ref="BU104:BU104">IF(BU$4&lt;$D104,0,IF(BU$4&gt;$F$21,0,IF(BU$4=$F$21,$F104-SUM($Z104:BT104),MIN($F104*INDEX($AA$24:$DB$24,BU$4-$D104+1),$F104-SUM($Z104:BT104)))))</f>
        <v>0</v>
      </c>
      <c r="BV104" s="191" t="n">
        <f aca="false" t="array" ref="BV104:BV104">IF(BV$4&lt;$D104,0,IF(BV$4&gt;$F$21,0,IF(BV$4=$F$21,$F104-SUM($Z104:BU104),MIN($F104*INDEX($AA$24:$DB$24,BV$4-$D104+1),$F104-SUM($Z104:BU104)))))</f>
        <v>0</v>
      </c>
      <c r="BW104" s="191" t="n">
        <f aca="false" t="array" ref="BW104:BW104">IF(BW$4&lt;$D104,0,IF(BW$4&gt;$F$21,0,IF(BW$4=$F$21,$F104-SUM($Z104:BV104),MIN($F104*INDEX($AA$24:$DB$24,BW$4-$D104+1),$F104-SUM($Z104:BV104)))))</f>
        <v>0</v>
      </c>
      <c r="BX104" s="191" t="n">
        <f aca="false" t="array" ref="BX104:BX104">IF(BX$4&lt;$D104,0,IF(BX$4&gt;$F$21,0,IF(BX$4=$F$21,$F104-SUM($Z104:BW104),MIN($F104*INDEX($AA$24:$DB$24,BX$4-$D104+1),$F104-SUM($Z104:BW104)))))</f>
        <v>0</v>
      </c>
      <c r="BY104" s="191" t="n">
        <f aca="false" t="array" ref="BY104:BY104">IF(BY$4&lt;$D104,0,IF(BY$4&gt;$F$21,0,IF(BY$4=$F$21,$F104-SUM($Z104:BX104),MIN($F104*INDEX($AA$24:$DB$24,BY$4-$D104+1),$F104-SUM($Z104:BX104)))))</f>
        <v>0</v>
      </c>
      <c r="BZ104" s="191" t="n">
        <f aca="false" t="array" ref="BZ104:BZ104">IF(BZ$4&lt;$D104,0,IF(BZ$4&gt;$F$21,0,IF(BZ$4=$F$21,$F104-SUM($Z104:BY104),MIN($F104*INDEX($AA$24:$DB$24,BZ$4-$D104+1),$F104-SUM($Z104:BY104)))))</f>
        <v>0</v>
      </c>
      <c r="CA104" s="191" t="n">
        <f aca="false" t="array" ref="CA104:CA104">IF(CA$4&lt;$D104,0,IF(CA$4&gt;$F$21,0,IF(CA$4=$F$21,$F104-SUM($Z104:BZ104),MIN($F104*INDEX($AA$24:$DB$24,CA$4-$D104+1),$F104-SUM($Z104:BZ104)))))</f>
        <v>0</v>
      </c>
      <c r="CB104" s="191" t="n">
        <f aca="false" t="array" ref="CB104:CB104">IF(CB$4&lt;$D104,0,IF(CB$4&gt;$F$21,0,IF(CB$4=$F$21,$F104-SUM($Z104:CA104),MIN($F104*INDEX($AA$24:$DB$24,CB$4-$D104+1),$F104-SUM($Z104:CA104)))))</f>
        <v>0</v>
      </c>
      <c r="CC104" s="191" t="n">
        <f aca="false" t="array" ref="CC104:CC104">IF(CC$4&lt;$D104,0,IF(CC$4&gt;$F$21,0,IF(CC$4=$F$21,$F104-SUM($Z104:CB104),MIN($F104*INDEX($AA$24:$DB$24,CC$4-$D104+1),$F104-SUM($Z104:CB104)))))</f>
        <v>0</v>
      </c>
      <c r="CD104" s="191" t="n">
        <f aca="false" t="array" ref="CD104:CD104">IF(CD$4&lt;$D104,0,IF(CD$4&gt;$F$21,0,IF(CD$4=$F$21,$F104-SUM($Z104:CC104),MIN($F104*INDEX($AA$24:$DB$24,CD$4-$D104+1),$F104-SUM($Z104:CC104)))))</f>
        <v>0</v>
      </c>
      <c r="CE104" s="191" t="n">
        <f aca="false" t="array" ref="CE104:CE104">IF(CE$4&lt;$D104,0,IF(CE$4&gt;$F$21,0,IF(CE$4=$F$21,$F104-SUM($Z104:CD104),MIN($F104*INDEX($AA$24:$DB$24,CE$4-$D104+1),$F104-SUM($Z104:CD104)))))</f>
        <v>0</v>
      </c>
      <c r="CF104" s="191" t="n">
        <f aca="false" t="array" ref="CF104:CF104">IF(CF$4&lt;$D104,0,IF(CF$4&gt;$F$21,0,IF(CF$4=$F$21,$F104-SUM($Z104:CE104),MIN($F104*INDEX($AA$24:$DB$24,CF$4-$D104+1),$F104-SUM($Z104:CE104)))))</f>
        <v>0</v>
      </c>
      <c r="CG104" s="191" t="n">
        <f aca="false" t="array" ref="CG104:CG104">IF(CG$4&lt;$D104,0,IF(CG$4&gt;$F$21,0,IF(CG$4=$F$21,$F104-SUM($Z104:CF104),MIN($F104*INDEX($AA$24:$DB$24,CG$4-$D104+1),$F104-SUM($Z104:CF104)))))</f>
        <v>0</v>
      </c>
      <c r="CH104" s="191" t="n">
        <f aca="false" t="array" ref="CH104:CH104">IF(CH$4&lt;$D104,0,IF(CH$4&gt;$F$21,0,IF(CH$4=$F$21,$F104-SUM($Z104:CG104),MIN($F104*INDEX($AA$24:$DB$24,CH$4-$D104+1),$F104-SUM($Z104:CG104)))))</f>
        <v>0</v>
      </c>
      <c r="CI104" s="191" t="n">
        <f aca="false" t="array" ref="CI104:CI104">IF(CI$4&lt;$D104,0,IF(CI$4&gt;$F$21,0,IF(CI$4=$F$21,$F104-SUM($Z104:CH104),MIN($F104*INDEX($AA$24:$DB$24,CI$4-$D104+1),$F104-SUM($Z104:CH104)))))</f>
        <v>0</v>
      </c>
      <c r="CJ104" s="191" t="n">
        <f aca="false" t="array" ref="CJ104:CJ104">IF(CJ$4&lt;$D104,0,IF(CJ$4&gt;$F$21,0,IF(CJ$4=$F$21,$F104-SUM($Z104:CI104),MIN($F104*INDEX($AA$24:$DB$24,CJ$4-$D104+1),$F104-SUM($Z104:CI104)))))</f>
        <v>0</v>
      </c>
      <c r="CK104" s="191" t="n">
        <f aca="false" t="array" ref="CK104:CK104">IF(CK$4&lt;$D104,0,IF(CK$4&gt;$F$21,0,IF(CK$4=$F$21,$F104-SUM($Z104:CJ104),MIN($F104*INDEX($AA$24:$DB$24,CK$4-$D104+1),$F104-SUM($Z104:CJ104)))))</f>
        <v>0</v>
      </c>
      <c r="CL104" s="191" t="n">
        <f aca="false" t="array" ref="CL104:CL104">IF(CL$4&lt;$D104,0,IF(CL$4&gt;$F$21,0,IF(CL$4=$F$21,$F104-SUM($Z104:CK104),MIN($F104*INDEX($AA$24:$DB$24,CL$4-$D104+1),$F104-SUM($Z104:CK104)))))</f>
        <v>0</v>
      </c>
      <c r="CM104" s="191" t="n">
        <f aca="false" t="array" ref="CM104:CM104">IF(CM$4&lt;$D104,0,IF(CM$4&gt;$F$21,0,IF(CM$4=$F$21,$F104-SUM($Z104:CL104),MIN($F104*INDEX($AA$24:$DB$24,CM$4-$D104+1),$F104-SUM($Z104:CL104)))))</f>
        <v>0</v>
      </c>
      <c r="CN104" s="191" t="n">
        <f aca="false" t="array" ref="CN104:CN104">IF(CN$4&lt;$D104,0,IF(CN$4&gt;$F$21,0,IF(CN$4=$F$21,$F104-SUM($Z104:CM104),MIN($F104*INDEX($AA$24:$DB$24,CN$4-$D104+1),$F104-SUM($Z104:CM104)))))</f>
        <v>0</v>
      </c>
      <c r="CO104" s="191" t="n">
        <f aca="false" t="array" ref="CO104:CO104">IF(CO$4&lt;$D104,0,IF(CO$4&gt;$F$21,0,IF(CO$4=$F$21,$F104-SUM($Z104:CN104),MIN($F104*INDEX($AA$24:$DB$24,CO$4-$D104+1),$F104-SUM($Z104:CN104)))))</f>
        <v>0</v>
      </c>
      <c r="CP104" s="191" t="n">
        <f aca="false" t="array" ref="CP104:CP104">IF(CP$4&lt;$D104,0,IF(CP$4&gt;$F$21,0,IF(CP$4=$F$21,$F104-SUM($Z104:CO104),MIN($F104*INDEX($AA$24:$DB$24,CP$4-$D104+1),$F104-SUM($Z104:CO104)))))</f>
        <v>0</v>
      </c>
      <c r="CQ104" s="191" t="n">
        <f aca="false" t="array" ref="CQ104:CQ104">IF(CQ$4&lt;$D104,0,IF(CQ$4&gt;$F$21,0,IF(CQ$4=$F$21,$F104-SUM($Z104:CP104),MIN($F104*INDEX($AA$24:$DB$24,CQ$4-$D104+1),$F104-SUM($Z104:CP104)))))</f>
        <v>0</v>
      </c>
      <c r="CR104" s="191" t="n">
        <f aca="false" t="array" ref="CR104:CR104">IF(CR$4&lt;$D104,0,IF(CR$4&gt;$F$21,0,IF(CR$4=$F$21,$F104-SUM($Z104:CQ104),MIN($F104*INDEX($AA$24:$DB$24,CR$4-$D104+1),$F104-SUM($Z104:CQ104)))))</f>
        <v>0</v>
      </c>
      <c r="CS104" s="191" t="n">
        <f aca="false" t="array" ref="CS104:CS104">IF(CS$4&lt;$D104,0,IF(CS$4&gt;$F$21,0,IF(CS$4=$F$21,$F104-SUM($Z104:CR104),MIN($F104*INDEX($AA$24:$DB$24,CS$4-$D104+1),$F104-SUM($Z104:CR104)))))</f>
        <v>0</v>
      </c>
      <c r="CT104" s="191" t="n">
        <f aca="false" t="array" ref="CT104:CT104">IF(CT$4&lt;$D104,0,IF(CT$4&gt;$F$21,0,IF(CT$4=$F$21,$F104-SUM($Z104:CS104),MIN($F104*INDEX($AA$24:$DB$24,CT$4-$D104+1),$F104-SUM($Z104:CS104)))))</f>
        <v>0</v>
      </c>
      <c r="CU104" s="191" t="n">
        <f aca="false" t="array" ref="CU104:CU104">IF(CU$4&lt;$D104,0,IF(CU$4&gt;$F$21,0,IF(CU$4=$F$21,$F104-SUM($Z104:CT104),MIN($F104*INDEX($AA$24:$DB$24,CU$4-$D104+1),$F104-SUM($Z104:CT104)))))</f>
        <v>0</v>
      </c>
      <c r="CV104" s="191" t="n">
        <f aca="false" t="array" ref="CV104:CV104">IF(CV$4&lt;$D104,0,IF(CV$4&gt;$F$21,0,IF(CV$4=$F$21,$F104-SUM($Z104:CU104),MIN($F104*INDEX($AA$24:$DB$24,CV$4-$D104+1),$F104-SUM($Z104:CU104)))))</f>
        <v>0</v>
      </c>
      <c r="CW104" s="191" t="n">
        <f aca="false" t="array" ref="CW104:CW104">IF(CW$4&lt;$D104,0,IF(CW$4&gt;$F$21,0,IF(CW$4=$F$21,$F104-SUM($Z104:CV104),MIN($F104*INDEX($AA$24:$DB$24,CW$4-$D104+1),$F104-SUM($Z104:CV104)))))</f>
        <v>0</v>
      </c>
      <c r="CX104" s="191" t="n">
        <f aca="false" t="array" ref="CX104:CX104">IF(CX$4&lt;$D104,0,IF(CX$4&gt;$F$21,0,IF(CX$4=$F$21,$F104-SUM($Z104:CW104),MIN($F104*INDEX($AA$24:$DB$24,CX$4-$D104+1),$F104-SUM($Z104:CW104)))))</f>
        <v>0</v>
      </c>
      <c r="CY104" s="191" t="n">
        <f aca="false" t="array" ref="CY104:CY104">IF(CY$4&lt;$D104,0,IF(CY$4&gt;$F$21,0,IF(CY$4=$F$21,$F104-SUM($Z104:CX104),MIN($F104*INDEX($AA$24:$DB$24,CY$4-$D104+1),$F104-SUM($Z104:CX104)))))</f>
        <v>0</v>
      </c>
      <c r="CZ104" s="191" t="n">
        <f aca="false" t="array" ref="CZ104:CZ104">IF(CZ$4&lt;$D104,0,IF(CZ$4&gt;$F$21,0,IF(CZ$4=$F$21,$F104-SUM($Z104:CY104),MIN($F104*INDEX($AA$24:$DB$24,CZ$4-$D104+1),$F104-SUM($Z104:CY104)))))</f>
        <v>0</v>
      </c>
      <c r="DA104" s="191" t="n">
        <f aca="false" t="array" ref="DA104:DA104">IF(DA$4&lt;$D104,0,IF(DA$4&gt;$F$21,0,IF(DA$4=$F$21,$F104-SUM($Z104:CZ104),MIN($F104*INDEX($AA$24:$DB$24,DA$4-$D104+1),$F104-SUM($Z104:CZ104)))))</f>
        <v>0</v>
      </c>
      <c r="DB104" s="191" t="n">
        <f aca="false" t="array" ref="DB104:DB104">IF(DB$4&lt;$D104,0,IF(DB$4&gt;$F$21,0,IF(DB$4=$F$21,$F104-SUM($Z104:DA104),MIN($F104*INDEX($AA$24:$DB$24,DB$4-$D104+1),$F104-SUM($Z104:DA104)))))</f>
        <v>0</v>
      </c>
    </row>
    <row r="105" customFormat="false" ht="14.25" hidden="false" customHeight="false" outlineLevel="3" collapsed="false">
      <c r="D105" s="3" t="n">
        <v>80</v>
      </c>
      <c r="E105" s="3" t="str">
        <v>Total Capex Year 80</v>
      </c>
      <c r="F105" s="187" t="n">
        <v>0</v>
      </c>
      <c r="G105" s="187" t="n">
        <f aca="false">SUM(AA105:DB105)-F105</f>
        <v>0</v>
      </c>
      <c r="AA105" s="191" t="n">
        <f aca="false" t="array" ref="AA105:AA105">IF(AA$4&lt;$D105,0,IF(AA$4&gt;$F$21,0,IF(AA$4=$F$21,$F105-SUM($Z105:Z105),MIN($F105*INDEX($AA$24:$DB$24,AA$4-$D105+1),$F105-SUM($Z105:Z105)))))</f>
        <v>0</v>
      </c>
      <c r="AB105" s="191" t="n">
        <f aca="false" t="array" ref="AB105:AB105">IF(AB$4&lt;$D105,0,IF(AB$4&gt;$F$21,0,IF(AB$4=$F$21,$F105-SUM($Z105:AA105),MIN($F105*INDEX($AA$24:$DB$24,AB$4-$D105+1),$F105-SUM($Z105:AA105)))))</f>
        <v>0</v>
      </c>
      <c r="AC105" s="191" t="n">
        <f aca="false" t="array" ref="AC105:AC105">IF(AC$4&lt;$D105,0,IF(AC$4&gt;$F$21,0,IF(AC$4=$F$21,$F105-SUM($Z105:AB105),MIN($F105*INDEX($AA$24:$DB$24,AC$4-$D105+1),$F105-SUM($Z105:AB105)))))</f>
        <v>0</v>
      </c>
      <c r="AD105" s="191" t="n">
        <f aca="false" t="array" ref="AD105:AD105">IF(AD$4&lt;$D105,0,IF(AD$4&gt;$F$21,0,IF(AD$4=$F$21,$F105-SUM($Z105:AC105),MIN($F105*INDEX($AA$24:$DB$24,AD$4-$D105+1),$F105-SUM($Z105:AC105)))))</f>
        <v>0</v>
      </c>
      <c r="AE105" s="191" t="n">
        <f aca="false" t="array" ref="AE105:AE105">IF(AE$4&lt;$D105,0,IF(AE$4&gt;$F$21,0,IF(AE$4=$F$21,$F105-SUM($Z105:AD105),MIN($F105*INDEX($AA$24:$DB$24,AE$4-$D105+1),$F105-SUM($Z105:AD105)))))</f>
        <v>0</v>
      </c>
      <c r="AF105" s="191" t="n">
        <f aca="false" t="array" ref="AF105:AF105">IF(AF$4&lt;$D105,0,IF(AF$4&gt;$F$21,0,IF(AF$4=$F$21,$F105-SUM($Z105:AE105),MIN($F105*INDEX($AA$24:$DB$24,AF$4-$D105+1),$F105-SUM($Z105:AE105)))))</f>
        <v>0</v>
      </c>
      <c r="AG105" s="191" t="n">
        <f aca="false" t="array" ref="AG105:AG105">IF(AG$4&lt;$D105,0,IF(AG$4&gt;$F$21,0,IF(AG$4=$F$21,$F105-SUM($Z105:AF105),MIN($F105*INDEX($AA$24:$DB$24,AG$4-$D105+1),$F105-SUM($Z105:AF105)))))</f>
        <v>0</v>
      </c>
      <c r="AH105" s="191" t="n">
        <f aca="false" t="array" ref="AH105:AH105">IF(AH$4&lt;$D105,0,IF(AH$4&gt;$F$21,0,IF(AH$4=$F$21,$F105-SUM($Z105:AG105),MIN($F105*INDEX($AA$24:$DB$24,AH$4-$D105+1),$F105-SUM($Z105:AG105)))))</f>
        <v>0</v>
      </c>
      <c r="AI105" s="191" t="n">
        <f aca="false" t="array" ref="AI105:AI105">IF(AI$4&lt;$D105,0,IF(AI$4&gt;$F$21,0,IF(AI$4=$F$21,$F105-SUM($Z105:AH105),MIN($F105*INDEX($AA$24:$DB$24,AI$4-$D105+1),$F105-SUM($Z105:AH105)))))</f>
        <v>0</v>
      </c>
      <c r="AJ105" s="191" t="n">
        <f aca="false" t="array" ref="AJ105:AJ105">IF(AJ$4&lt;$D105,0,IF(AJ$4&gt;$F$21,0,IF(AJ$4=$F$21,$F105-SUM($Z105:AI105),MIN($F105*INDEX($AA$24:$DB$24,AJ$4-$D105+1),$F105-SUM($Z105:AI105)))))</f>
        <v>0</v>
      </c>
      <c r="AK105" s="191" t="n">
        <f aca="false" t="array" ref="AK105:AK105">IF(AK$4&lt;$D105,0,IF(AK$4&gt;$F$21,0,IF(AK$4=$F$21,$F105-SUM($Z105:AJ105),MIN($F105*INDEX($AA$24:$DB$24,AK$4-$D105+1),$F105-SUM($Z105:AJ105)))))</f>
        <v>0</v>
      </c>
      <c r="AL105" s="191" t="n">
        <f aca="false" t="array" ref="AL105:AL105">IF(AL$4&lt;$D105,0,IF(AL$4&gt;$F$21,0,IF(AL$4=$F$21,$F105-SUM($Z105:AK105),MIN($F105*INDEX($AA$24:$DB$24,AL$4-$D105+1),$F105-SUM($Z105:AK105)))))</f>
        <v>0</v>
      </c>
      <c r="AM105" s="191" t="n">
        <f aca="false" t="array" ref="AM105:AM105">IF(AM$4&lt;$D105,0,IF(AM$4&gt;$F$21,0,IF(AM$4=$F$21,$F105-SUM($Z105:AL105),MIN($F105*INDEX($AA$24:$DB$24,AM$4-$D105+1),$F105-SUM($Z105:AL105)))))</f>
        <v>0</v>
      </c>
      <c r="AN105" s="191" t="n">
        <f aca="false" t="array" ref="AN105:AN105">IF(AN$4&lt;$D105,0,IF(AN$4&gt;$F$21,0,IF(AN$4=$F$21,$F105-SUM($Z105:AM105),MIN($F105*INDEX($AA$24:$DB$24,AN$4-$D105+1),$F105-SUM($Z105:AM105)))))</f>
        <v>0</v>
      </c>
      <c r="AO105" s="191" t="n">
        <f aca="false" t="array" ref="AO105:AO105">IF(AO$4&lt;$D105,0,IF(AO$4&gt;$F$21,0,IF(AO$4=$F$21,$F105-SUM($Z105:AN105),MIN($F105*INDEX($AA$24:$DB$24,AO$4-$D105+1),$F105-SUM($Z105:AN105)))))</f>
        <v>0</v>
      </c>
      <c r="AP105" s="191" t="n">
        <f aca="false" t="array" ref="AP105:AP105">IF(AP$4&lt;$D105,0,IF(AP$4&gt;$F$21,0,IF(AP$4=$F$21,$F105-SUM($Z105:AO105),MIN($F105*INDEX($AA$24:$DB$24,AP$4-$D105+1),$F105-SUM($Z105:AO105)))))</f>
        <v>0</v>
      </c>
      <c r="AQ105" s="191" t="n">
        <f aca="false" t="array" ref="AQ105:AQ105">IF(AQ$4&lt;$D105,0,IF(AQ$4&gt;$F$21,0,IF(AQ$4=$F$21,$F105-SUM($Z105:AP105),MIN($F105*INDEX($AA$24:$DB$24,AQ$4-$D105+1),$F105-SUM($Z105:AP105)))))</f>
        <v>0</v>
      </c>
      <c r="AR105" s="191" t="n">
        <f aca="false" t="array" ref="AR105:AR105">IF(AR$4&lt;$D105,0,IF(AR$4&gt;$F$21,0,IF(AR$4=$F$21,$F105-SUM($Z105:AQ105),MIN($F105*INDEX($AA$24:$DB$24,AR$4-$D105+1),$F105-SUM($Z105:AQ105)))))</f>
        <v>0</v>
      </c>
      <c r="AS105" s="191" t="n">
        <f aca="false" t="array" ref="AS105:AS105">IF(AS$4&lt;$D105,0,IF(AS$4&gt;$F$21,0,IF(AS$4=$F$21,$F105-SUM($Z105:AR105),MIN($F105*INDEX($AA$24:$DB$24,AS$4-$D105+1),$F105-SUM($Z105:AR105)))))</f>
        <v>0</v>
      </c>
      <c r="AT105" s="191" t="n">
        <f aca="false" t="array" ref="AT105:AT105">IF(AT$4&lt;$D105,0,IF(AT$4&gt;$F$21,0,IF(AT$4=$F$21,$F105-SUM($Z105:AS105),MIN($F105*INDEX($AA$24:$DB$24,AT$4-$D105+1),$F105-SUM($Z105:AS105)))))</f>
        <v>0</v>
      </c>
      <c r="AU105" s="191" t="n">
        <f aca="false" t="array" ref="AU105:AU105">IF(AU$4&lt;$D105,0,IF(AU$4&gt;$F$21,0,IF(AU$4=$F$21,$F105-SUM($Z105:AT105),MIN($F105*INDEX($AA$24:$DB$24,AU$4-$D105+1),$F105-SUM($Z105:AT105)))))</f>
        <v>0</v>
      </c>
      <c r="AV105" s="191" t="n">
        <f aca="false" t="array" ref="AV105:AV105">IF(AV$4&lt;$D105,0,IF(AV$4&gt;$F$21,0,IF(AV$4=$F$21,$F105-SUM($Z105:AU105),MIN($F105*INDEX($AA$24:$DB$24,AV$4-$D105+1),$F105-SUM($Z105:AU105)))))</f>
        <v>0</v>
      </c>
      <c r="AW105" s="191" t="n">
        <f aca="false" t="array" ref="AW105:AW105">IF(AW$4&lt;$D105,0,IF(AW$4&gt;$F$21,0,IF(AW$4=$F$21,$F105-SUM($Z105:AV105),MIN($F105*INDEX($AA$24:$DB$24,AW$4-$D105+1),$F105-SUM($Z105:AV105)))))</f>
        <v>0</v>
      </c>
      <c r="AX105" s="191" t="n">
        <f aca="false" t="array" ref="AX105:AX105">IF(AX$4&lt;$D105,0,IF(AX$4&gt;$F$21,0,IF(AX$4=$F$21,$F105-SUM($Z105:AW105),MIN($F105*INDEX($AA$24:$DB$24,AX$4-$D105+1),$F105-SUM($Z105:AW105)))))</f>
        <v>0</v>
      </c>
      <c r="AY105" s="191" t="n">
        <f aca="false" t="array" ref="AY105:AY105">IF(AY$4&lt;$D105,0,IF(AY$4&gt;$F$21,0,IF(AY$4=$F$21,$F105-SUM($Z105:AX105),MIN($F105*INDEX($AA$24:$DB$24,AY$4-$D105+1),$F105-SUM($Z105:AX105)))))</f>
        <v>0</v>
      </c>
      <c r="AZ105" s="191" t="n">
        <f aca="false" t="array" ref="AZ105:AZ105">IF(AZ$4&lt;$D105,0,IF(AZ$4&gt;$F$21,0,IF(AZ$4=$F$21,$F105-SUM($Z105:AY105),MIN($F105*INDEX($AA$24:$DB$24,AZ$4-$D105+1),$F105-SUM($Z105:AY105)))))</f>
        <v>0</v>
      </c>
      <c r="BA105" s="191" t="n">
        <f aca="false" t="array" ref="BA105:BA105">IF(BA$4&lt;$D105,0,IF(BA$4&gt;$F$21,0,IF(BA$4=$F$21,$F105-SUM($Z105:AZ105),MIN($F105*INDEX($AA$24:$DB$24,BA$4-$D105+1),$F105-SUM($Z105:AZ105)))))</f>
        <v>0</v>
      </c>
      <c r="BB105" s="191" t="n">
        <f aca="false" t="array" ref="BB105:BB105">IF(BB$4&lt;$D105,0,IF(BB$4&gt;$F$21,0,IF(BB$4=$F$21,$F105-SUM($Z105:BA105),MIN($F105*INDEX($AA$24:$DB$24,BB$4-$D105+1),$F105-SUM($Z105:BA105)))))</f>
        <v>0</v>
      </c>
      <c r="BC105" s="191" t="n">
        <f aca="false" t="array" ref="BC105:BC105">IF(BC$4&lt;$D105,0,IF(BC$4&gt;$F$21,0,IF(BC$4=$F$21,$F105-SUM($Z105:BB105),MIN($F105*INDEX($AA$24:$DB$24,BC$4-$D105+1),$F105-SUM($Z105:BB105)))))</f>
        <v>0</v>
      </c>
      <c r="BD105" s="191" t="n">
        <f aca="false" t="array" ref="BD105:BD105">IF(BD$4&lt;$D105,0,IF(BD$4&gt;$F$21,0,IF(BD$4=$F$21,$F105-SUM($Z105:BC105),MIN($F105*INDEX($AA$24:$DB$24,BD$4-$D105+1),$F105-SUM($Z105:BC105)))))</f>
        <v>0</v>
      </c>
      <c r="BE105" s="191" t="n">
        <f aca="false" t="array" ref="BE105:BE105">IF(BE$4&lt;$D105,0,IF(BE$4&gt;$F$21,0,IF(BE$4=$F$21,$F105-SUM($Z105:BD105),MIN($F105*INDEX($AA$24:$DB$24,BE$4-$D105+1),$F105-SUM($Z105:BD105)))))</f>
        <v>0</v>
      </c>
      <c r="BF105" s="191" t="n">
        <f aca="false" t="array" ref="BF105:BF105">IF(BF$4&lt;$D105,0,IF(BF$4&gt;$F$21,0,IF(BF$4=$F$21,$F105-SUM($Z105:BE105),MIN($F105*INDEX($AA$24:$DB$24,BF$4-$D105+1),$F105-SUM($Z105:BE105)))))</f>
        <v>0</v>
      </c>
      <c r="BG105" s="191" t="n">
        <f aca="false" t="array" ref="BG105:BG105">IF(BG$4&lt;$D105,0,IF(BG$4&gt;$F$21,0,IF(BG$4=$F$21,$F105-SUM($Z105:BF105),MIN($F105*INDEX($AA$24:$DB$24,BG$4-$D105+1),$F105-SUM($Z105:BF105)))))</f>
        <v>0</v>
      </c>
      <c r="BH105" s="191" t="n">
        <f aca="false" t="array" ref="BH105:BH105">IF(BH$4&lt;$D105,0,IF(BH$4&gt;$F$21,0,IF(BH$4=$F$21,$F105-SUM($Z105:BG105),MIN($F105*INDEX($AA$24:$DB$24,BH$4-$D105+1),$F105-SUM($Z105:BG105)))))</f>
        <v>0</v>
      </c>
      <c r="BI105" s="191" t="n">
        <f aca="false" t="array" ref="BI105:BI105">IF(BI$4&lt;$D105,0,IF(BI$4&gt;$F$21,0,IF(BI$4=$F$21,$F105-SUM($Z105:BH105),MIN($F105*INDEX($AA$24:$DB$24,BI$4-$D105+1),$F105-SUM($Z105:BH105)))))</f>
        <v>0</v>
      </c>
      <c r="BJ105" s="191" t="n">
        <f aca="false" t="array" ref="BJ105:BJ105">IF(BJ$4&lt;$D105,0,IF(BJ$4&gt;$F$21,0,IF(BJ$4=$F$21,$F105-SUM($Z105:BI105),MIN($F105*INDEX($AA$24:$DB$24,BJ$4-$D105+1),$F105-SUM($Z105:BI105)))))</f>
        <v>0</v>
      </c>
      <c r="BK105" s="191" t="n">
        <f aca="false" t="array" ref="BK105:BK105">IF(BK$4&lt;$D105,0,IF(BK$4&gt;$F$21,0,IF(BK$4=$F$21,$F105-SUM($Z105:BJ105),MIN($F105*INDEX($AA$24:$DB$24,BK$4-$D105+1),$F105-SUM($Z105:BJ105)))))</f>
        <v>0</v>
      </c>
      <c r="BL105" s="191" t="n">
        <f aca="false" t="array" ref="BL105:BL105">IF(BL$4&lt;$D105,0,IF(BL$4&gt;$F$21,0,IF(BL$4=$F$21,$F105-SUM($Z105:BK105),MIN($F105*INDEX($AA$24:$DB$24,BL$4-$D105+1),$F105-SUM($Z105:BK105)))))</f>
        <v>0</v>
      </c>
      <c r="BM105" s="191" t="n">
        <f aca="false" t="array" ref="BM105:BM105">IF(BM$4&lt;$D105,0,IF(BM$4&gt;$F$21,0,IF(BM$4=$F$21,$F105-SUM($Z105:BL105),MIN($F105*INDEX($AA$24:$DB$24,BM$4-$D105+1),$F105-SUM($Z105:BL105)))))</f>
        <v>0</v>
      </c>
      <c r="BN105" s="191" t="n">
        <f aca="false" t="array" ref="BN105:BN105">IF(BN$4&lt;$D105,0,IF(BN$4&gt;$F$21,0,IF(BN$4=$F$21,$F105-SUM($Z105:BM105),MIN($F105*INDEX($AA$24:$DB$24,BN$4-$D105+1),$F105-SUM($Z105:BM105)))))</f>
        <v>0</v>
      </c>
      <c r="BO105" s="191" t="n">
        <f aca="false" t="array" ref="BO105:BO105">IF(BO$4&lt;$D105,0,IF(BO$4&gt;$F$21,0,IF(BO$4=$F$21,$F105-SUM($Z105:BN105),MIN($F105*INDEX($AA$24:$DB$24,BO$4-$D105+1),$F105-SUM($Z105:BN105)))))</f>
        <v>0</v>
      </c>
      <c r="BP105" s="191" t="n">
        <f aca="false" t="array" ref="BP105:BP105">IF(BP$4&lt;$D105,0,IF(BP$4&gt;$F$21,0,IF(BP$4=$F$21,$F105-SUM($Z105:BO105),MIN($F105*INDEX($AA$24:$DB$24,BP$4-$D105+1),$F105-SUM($Z105:BO105)))))</f>
        <v>0</v>
      </c>
      <c r="BQ105" s="191" t="n">
        <f aca="false" t="array" ref="BQ105:BQ105">IF(BQ$4&lt;$D105,0,IF(BQ$4&gt;$F$21,0,IF(BQ$4=$F$21,$F105-SUM($Z105:BP105),MIN($F105*INDEX($AA$24:$DB$24,BQ$4-$D105+1),$F105-SUM($Z105:BP105)))))</f>
        <v>0</v>
      </c>
      <c r="BR105" s="191" t="n">
        <f aca="false" t="array" ref="BR105:BR105">IF(BR$4&lt;$D105,0,IF(BR$4&gt;$F$21,0,IF(BR$4=$F$21,$F105-SUM($Z105:BQ105),MIN($F105*INDEX($AA$24:$DB$24,BR$4-$D105+1),$F105-SUM($Z105:BQ105)))))</f>
        <v>0</v>
      </c>
      <c r="BS105" s="191" t="n">
        <f aca="false" t="array" ref="BS105:BS105">IF(BS$4&lt;$D105,0,IF(BS$4&gt;$F$21,0,IF(BS$4=$F$21,$F105-SUM($Z105:BR105),MIN($F105*INDEX($AA$24:$DB$24,BS$4-$D105+1),$F105-SUM($Z105:BR105)))))</f>
        <v>0</v>
      </c>
      <c r="BT105" s="191" t="n">
        <f aca="false" t="array" ref="BT105:BT105">IF(BT$4&lt;$D105,0,IF(BT$4&gt;$F$21,0,IF(BT$4=$F$21,$F105-SUM($Z105:BS105),MIN($F105*INDEX($AA$24:$DB$24,BT$4-$D105+1),$F105-SUM($Z105:BS105)))))</f>
        <v>0</v>
      </c>
      <c r="BU105" s="191" t="n">
        <f aca="false" t="array" ref="BU105:BU105">IF(BU$4&lt;$D105,0,IF(BU$4&gt;$F$21,0,IF(BU$4=$F$21,$F105-SUM($Z105:BT105),MIN($F105*INDEX($AA$24:$DB$24,BU$4-$D105+1),$F105-SUM($Z105:BT105)))))</f>
        <v>0</v>
      </c>
      <c r="BV105" s="191" t="n">
        <f aca="false" t="array" ref="BV105:BV105">IF(BV$4&lt;$D105,0,IF(BV$4&gt;$F$21,0,IF(BV$4=$F$21,$F105-SUM($Z105:BU105),MIN($F105*INDEX($AA$24:$DB$24,BV$4-$D105+1),$F105-SUM($Z105:BU105)))))</f>
        <v>0</v>
      </c>
      <c r="BW105" s="191" t="n">
        <f aca="false" t="array" ref="BW105:BW105">IF(BW$4&lt;$D105,0,IF(BW$4&gt;$F$21,0,IF(BW$4=$F$21,$F105-SUM($Z105:BV105),MIN($F105*INDEX($AA$24:$DB$24,BW$4-$D105+1),$F105-SUM($Z105:BV105)))))</f>
        <v>0</v>
      </c>
      <c r="BX105" s="191" t="n">
        <f aca="false" t="array" ref="BX105:BX105">IF(BX$4&lt;$D105,0,IF(BX$4&gt;$F$21,0,IF(BX$4=$F$21,$F105-SUM($Z105:BW105),MIN($F105*INDEX($AA$24:$DB$24,BX$4-$D105+1),$F105-SUM($Z105:BW105)))))</f>
        <v>0</v>
      </c>
      <c r="BY105" s="191" t="n">
        <f aca="false" t="array" ref="BY105:BY105">IF(BY$4&lt;$D105,0,IF(BY$4&gt;$F$21,0,IF(BY$4=$F$21,$F105-SUM($Z105:BX105),MIN($F105*INDEX($AA$24:$DB$24,BY$4-$D105+1),$F105-SUM($Z105:BX105)))))</f>
        <v>0</v>
      </c>
      <c r="BZ105" s="191" t="n">
        <f aca="false" t="array" ref="BZ105:BZ105">IF(BZ$4&lt;$D105,0,IF(BZ$4&gt;$F$21,0,IF(BZ$4=$F$21,$F105-SUM($Z105:BY105),MIN($F105*INDEX($AA$24:$DB$24,BZ$4-$D105+1),$F105-SUM($Z105:BY105)))))</f>
        <v>0</v>
      </c>
      <c r="CA105" s="191" t="n">
        <f aca="false" t="array" ref="CA105:CA105">IF(CA$4&lt;$D105,0,IF(CA$4&gt;$F$21,0,IF(CA$4=$F$21,$F105-SUM($Z105:BZ105),MIN($F105*INDEX($AA$24:$DB$24,CA$4-$D105+1),$F105-SUM($Z105:BZ105)))))</f>
        <v>0</v>
      </c>
      <c r="CB105" s="191" t="n">
        <f aca="false" t="array" ref="CB105:CB105">IF(CB$4&lt;$D105,0,IF(CB$4&gt;$F$21,0,IF(CB$4=$F$21,$F105-SUM($Z105:CA105),MIN($F105*INDEX($AA$24:$DB$24,CB$4-$D105+1),$F105-SUM($Z105:CA105)))))</f>
        <v>0</v>
      </c>
      <c r="CC105" s="191" t="n">
        <f aca="false" t="array" ref="CC105:CC105">IF(CC$4&lt;$D105,0,IF(CC$4&gt;$F$21,0,IF(CC$4=$F$21,$F105-SUM($Z105:CB105),MIN($F105*INDEX($AA$24:$DB$24,CC$4-$D105+1),$F105-SUM($Z105:CB105)))))</f>
        <v>0</v>
      </c>
      <c r="CD105" s="191" t="n">
        <f aca="false" t="array" ref="CD105:CD105">IF(CD$4&lt;$D105,0,IF(CD$4&gt;$F$21,0,IF(CD$4=$F$21,$F105-SUM($Z105:CC105),MIN($F105*INDEX($AA$24:$DB$24,CD$4-$D105+1),$F105-SUM($Z105:CC105)))))</f>
        <v>0</v>
      </c>
      <c r="CE105" s="191" t="n">
        <f aca="false" t="array" ref="CE105:CE105">IF(CE$4&lt;$D105,0,IF(CE$4&gt;$F$21,0,IF(CE$4=$F$21,$F105-SUM($Z105:CD105),MIN($F105*INDEX($AA$24:$DB$24,CE$4-$D105+1),$F105-SUM($Z105:CD105)))))</f>
        <v>0</v>
      </c>
      <c r="CF105" s="191" t="n">
        <f aca="false" t="array" ref="CF105:CF105">IF(CF$4&lt;$D105,0,IF(CF$4&gt;$F$21,0,IF(CF$4=$F$21,$F105-SUM($Z105:CE105),MIN($F105*INDEX($AA$24:$DB$24,CF$4-$D105+1),$F105-SUM($Z105:CE105)))))</f>
        <v>0</v>
      </c>
      <c r="CG105" s="191" t="n">
        <f aca="false" t="array" ref="CG105:CG105">IF(CG$4&lt;$D105,0,IF(CG$4&gt;$F$21,0,IF(CG$4=$F$21,$F105-SUM($Z105:CF105),MIN($F105*INDEX($AA$24:$DB$24,CG$4-$D105+1),$F105-SUM($Z105:CF105)))))</f>
        <v>0</v>
      </c>
      <c r="CH105" s="191" t="n">
        <f aca="false" t="array" ref="CH105:CH105">IF(CH$4&lt;$D105,0,IF(CH$4&gt;$F$21,0,IF(CH$4=$F$21,$F105-SUM($Z105:CG105),MIN($F105*INDEX($AA$24:$DB$24,CH$4-$D105+1),$F105-SUM($Z105:CG105)))))</f>
        <v>0</v>
      </c>
      <c r="CI105" s="191" t="n">
        <f aca="false" t="array" ref="CI105:CI105">IF(CI$4&lt;$D105,0,IF(CI$4&gt;$F$21,0,IF(CI$4=$F$21,$F105-SUM($Z105:CH105),MIN($F105*INDEX($AA$24:$DB$24,CI$4-$D105+1),$F105-SUM($Z105:CH105)))))</f>
        <v>0</v>
      </c>
      <c r="CJ105" s="191" t="n">
        <f aca="false" t="array" ref="CJ105:CJ105">IF(CJ$4&lt;$D105,0,IF(CJ$4&gt;$F$21,0,IF(CJ$4=$F$21,$F105-SUM($Z105:CI105),MIN($F105*INDEX($AA$24:$DB$24,CJ$4-$D105+1),$F105-SUM($Z105:CI105)))))</f>
        <v>0</v>
      </c>
      <c r="CK105" s="191" t="n">
        <f aca="false" t="array" ref="CK105:CK105">IF(CK$4&lt;$D105,0,IF(CK$4&gt;$F$21,0,IF(CK$4=$F$21,$F105-SUM($Z105:CJ105),MIN($F105*INDEX($AA$24:$DB$24,CK$4-$D105+1),$F105-SUM($Z105:CJ105)))))</f>
        <v>0</v>
      </c>
      <c r="CL105" s="191" t="n">
        <f aca="false" t="array" ref="CL105:CL105">IF(CL$4&lt;$D105,0,IF(CL$4&gt;$F$21,0,IF(CL$4=$F$21,$F105-SUM($Z105:CK105),MIN($F105*INDEX($AA$24:$DB$24,CL$4-$D105+1),$F105-SUM($Z105:CK105)))))</f>
        <v>0</v>
      </c>
      <c r="CM105" s="191" t="n">
        <f aca="false" t="array" ref="CM105:CM105">IF(CM$4&lt;$D105,0,IF(CM$4&gt;$F$21,0,IF(CM$4=$F$21,$F105-SUM($Z105:CL105),MIN($F105*INDEX($AA$24:$DB$24,CM$4-$D105+1),$F105-SUM($Z105:CL105)))))</f>
        <v>0</v>
      </c>
      <c r="CN105" s="191" t="n">
        <f aca="false" t="array" ref="CN105:CN105">IF(CN$4&lt;$D105,0,IF(CN$4&gt;$F$21,0,IF(CN$4=$F$21,$F105-SUM($Z105:CM105),MIN($F105*INDEX($AA$24:$DB$24,CN$4-$D105+1),$F105-SUM($Z105:CM105)))))</f>
        <v>0</v>
      </c>
      <c r="CO105" s="191" t="n">
        <f aca="false" t="array" ref="CO105:CO105">IF(CO$4&lt;$D105,0,IF(CO$4&gt;$F$21,0,IF(CO$4=$F$21,$F105-SUM($Z105:CN105),MIN($F105*INDEX($AA$24:$DB$24,CO$4-$D105+1),$F105-SUM($Z105:CN105)))))</f>
        <v>0</v>
      </c>
      <c r="CP105" s="191" t="n">
        <f aca="false" t="array" ref="CP105:CP105">IF(CP$4&lt;$D105,0,IF(CP$4&gt;$F$21,0,IF(CP$4=$F$21,$F105-SUM($Z105:CO105),MIN($F105*INDEX($AA$24:$DB$24,CP$4-$D105+1),$F105-SUM($Z105:CO105)))))</f>
        <v>0</v>
      </c>
      <c r="CQ105" s="191" t="n">
        <f aca="false" t="array" ref="CQ105:CQ105">IF(CQ$4&lt;$D105,0,IF(CQ$4&gt;$F$21,0,IF(CQ$4=$F$21,$F105-SUM($Z105:CP105),MIN($F105*INDEX($AA$24:$DB$24,CQ$4-$D105+1),$F105-SUM($Z105:CP105)))))</f>
        <v>0</v>
      </c>
      <c r="CR105" s="191" t="n">
        <f aca="false" t="array" ref="CR105:CR105">IF(CR$4&lt;$D105,0,IF(CR$4&gt;$F$21,0,IF(CR$4=$F$21,$F105-SUM($Z105:CQ105),MIN($F105*INDEX($AA$24:$DB$24,CR$4-$D105+1),$F105-SUM($Z105:CQ105)))))</f>
        <v>0</v>
      </c>
      <c r="CS105" s="191" t="n">
        <f aca="false" t="array" ref="CS105:CS105">IF(CS$4&lt;$D105,0,IF(CS$4&gt;$F$21,0,IF(CS$4=$F$21,$F105-SUM($Z105:CR105),MIN($F105*INDEX($AA$24:$DB$24,CS$4-$D105+1),$F105-SUM($Z105:CR105)))))</f>
        <v>0</v>
      </c>
      <c r="CT105" s="191" t="n">
        <f aca="false" t="array" ref="CT105:CT105">IF(CT$4&lt;$D105,0,IF(CT$4&gt;$F$21,0,IF(CT$4=$F$21,$F105-SUM($Z105:CS105),MIN($F105*INDEX($AA$24:$DB$24,CT$4-$D105+1),$F105-SUM($Z105:CS105)))))</f>
        <v>0</v>
      </c>
      <c r="CU105" s="191" t="n">
        <f aca="false" t="array" ref="CU105:CU105">IF(CU$4&lt;$D105,0,IF(CU$4&gt;$F$21,0,IF(CU$4=$F$21,$F105-SUM($Z105:CT105),MIN($F105*INDEX($AA$24:$DB$24,CU$4-$D105+1),$F105-SUM($Z105:CT105)))))</f>
        <v>0</v>
      </c>
      <c r="CV105" s="191" t="n">
        <f aca="false" t="array" ref="CV105:CV105">IF(CV$4&lt;$D105,0,IF(CV$4&gt;$F$21,0,IF(CV$4=$F$21,$F105-SUM($Z105:CU105),MIN($F105*INDEX($AA$24:$DB$24,CV$4-$D105+1),$F105-SUM($Z105:CU105)))))</f>
        <v>0</v>
      </c>
      <c r="CW105" s="191" t="n">
        <f aca="false" t="array" ref="CW105:CW105">IF(CW$4&lt;$D105,0,IF(CW$4&gt;$F$21,0,IF(CW$4=$F$21,$F105-SUM($Z105:CV105),MIN($F105*INDEX($AA$24:$DB$24,CW$4-$D105+1),$F105-SUM($Z105:CV105)))))</f>
        <v>0</v>
      </c>
      <c r="CX105" s="191" t="n">
        <f aca="false" t="array" ref="CX105:CX105">IF(CX$4&lt;$D105,0,IF(CX$4&gt;$F$21,0,IF(CX$4=$F$21,$F105-SUM($Z105:CW105),MIN($F105*INDEX($AA$24:$DB$24,CX$4-$D105+1),$F105-SUM($Z105:CW105)))))</f>
        <v>0</v>
      </c>
      <c r="CY105" s="191" t="n">
        <f aca="false" t="array" ref="CY105:CY105">IF(CY$4&lt;$D105,0,IF(CY$4&gt;$F$21,0,IF(CY$4=$F$21,$F105-SUM($Z105:CX105),MIN($F105*INDEX($AA$24:$DB$24,CY$4-$D105+1),$F105-SUM($Z105:CX105)))))</f>
        <v>0</v>
      </c>
      <c r="CZ105" s="191" t="n">
        <f aca="false" t="array" ref="CZ105:CZ105">IF(CZ$4&lt;$D105,0,IF(CZ$4&gt;$F$21,0,IF(CZ$4=$F$21,$F105-SUM($Z105:CY105),MIN($F105*INDEX($AA$24:$DB$24,CZ$4-$D105+1),$F105-SUM($Z105:CY105)))))</f>
        <v>0</v>
      </c>
      <c r="DA105" s="191" t="n">
        <f aca="false" t="array" ref="DA105:DA105">IF(DA$4&lt;$D105,0,IF(DA$4&gt;$F$21,0,IF(DA$4=$F$21,$F105-SUM($Z105:CZ105),MIN($F105*INDEX($AA$24:$DB$24,DA$4-$D105+1),$F105-SUM($Z105:CZ105)))))</f>
        <v>0</v>
      </c>
      <c r="DB105" s="191" t="n">
        <f aca="false" t="array" ref="DB105:DB105">IF(DB$4&lt;$D105,0,IF(DB$4&gt;$F$21,0,IF(DB$4=$F$21,$F105-SUM($Z105:DA105),MIN($F105*INDEX($AA$24:$DB$24,DB$4-$D105+1),$F105-SUM($Z105:DA105)))))</f>
        <v>0</v>
      </c>
    </row>
    <row r="106" customFormat="false" ht="14.25" hidden="false" customHeight="false" outlineLevel="3" collapsed="false">
      <c r="E106" s="106" t="s">
        <v>694</v>
      </c>
      <c r="G106" s="187" t="n">
        <f aca="false">SUM(AA106:DB106)-Y106</f>
        <v>0</v>
      </c>
      <c r="Y106" s="188" t="n">
        <f aca="false">SUM(AA106:DB106)</f>
        <v>8690.5999</v>
      </c>
      <c r="AA106" s="157" t="n">
        <f aca="false">SUM(AA26:AA105)</f>
        <v>0</v>
      </c>
      <c r="AB106" s="157" t="n">
        <f aca="false">SUM(AB26:AB105)</f>
        <v>0</v>
      </c>
      <c r="AC106" s="157" t="n">
        <f aca="false">SUM(AC26:AC105)</f>
        <v>0</v>
      </c>
      <c r="AD106" s="157" t="n">
        <f aca="false">SUM(AD26:AD105)</f>
        <v>0</v>
      </c>
      <c r="AE106" s="157" t="n">
        <f aca="false">SUM(AE26:AE105)</f>
        <v>219.709995</v>
      </c>
      <c r="AF106" s="157" t="n">
        <f aca="false">SUM(AF26:AF105)</f>
        <v>427.6189905</v>
      </c>
      <c r="AG106" s="157" t="n">
        <f aca="false">SUM(AG26:AG105)</f>
        <v>410.0541914</v>
      </c>
      <c r="AH106" s="157" t="n">
        <f aca="false">SUM(AH26:AH105)</f>
        <v>392.9877923</v>
      </c>
      <c r="AI106" s="157" t="n">
        <f aca="false">SUM(AI26:AI105)</f>
        <v>379.0526931</v>
      </c>
      <c r="AJ106" s="157" t="n">
        <f aca="false">SUM(AJ26:AJ105)</f>
        <v>368.1769938</v>
      </c>
      <c r="AK106" s="157" t="n">
        <f aca="false">SUM(AK26:AK105)</f>
        <v>368.2149941</v>
      </c>
      <c r="AL106" s="157" t="n">
        <f aca="false">SUM(AL26:AL105)</f>
        <v>375.1632941</v>
      </c>
      <c r="AM106" s="157" t="n">
        <f aca="false">SUM(AM26:AM105)</f>
        <v>384.3282941</v>
      </c>
      <c r="AN106" s="157" t="n">
        <f aca="false">SUM(AN26:AN105)</f>
        <v>396.2293941</v>
      </c>
      <c r="AO106" s="157" t="n">
        <f aca="false">SUM(AO26:AO105)</f>
        <v>408.9462941</v>
      </c>
      <c r="AP106" s="157" t="n">
        <f aca="false">SUM(AP26:AP105)</f>
        <v>419.9204941</v>
      </c>
      <c r="AQ106" s="157" t="n">
        <f aca="false">SUM(AQ26:AQ105)</f>
        <v>423.2395941</v>
      </c>
      <c r="AR106" s="157" t="n">
        <f aca="false">SUM(AR26:AR105)</f>
        <v>422.0942941</v>
      </c>
      <c r="AS106" s="157" t="n">
        <f aca="false">SUM(AS26:AS105)</f>
        <v>421.5219941</v>
      </c>
      <c r="AT106" s="157" t="n">
        <f aca="false">SUM(AT26:AT105)</f>
        <v>294.561597</v>
      </c>
      <c r="AU106" s="157" t="n">
        <f aca="false">SUM(AU26:AU105)</f>
        <v>162.2747</v>
      </c>
      <c r="AV106" s="157" t="n">
        <f aca="false">SUM(AV26:AV105)</f>
        <v>155.2859</v>
      </c>
      <c r="AW106" s="157" t="n">
        <f aca="false">SUM(AW26:AW105)</f>
        <v>144.9349</v>
      </c>
      <c r="AX106" s="157" t="n">
        <f aca="false">SUM(AX26:AX105)</f>
        <v>135.5551</v>
      </c>
      <c r="AY106" s="157" t="n">
        <f aca="false">SUM(AY26:AY105)</f>
        <v>123.4133</v>
      </c>
      <c r="AZ106" s="157" t="n">
        <f aca="false">SUM(AZ26:AZ105)</f>
        <v>112.5945</v>
      </c>
      <c r="BA106" s="157" t="n">
        <f aca="false">SUM(BA26:BA105)</f>
        <v>106.796</v>
      </c>
      <c r="BB106" s="157" t="n">
        <f aca="false">SUM(BB26:BB105)</f>
        <v>99.2622</v>
      </c>
      <c r="BC106" s="157" t="n">
        <f aca="false">SUM(BC26:BC105)</f>
        <v>91.7686</v>
      </c>
      <c r="BD106" s="157" t="n">
        <f aca="false">SUM(BD26:BD105)</f>
        <v>83.6805</v>
      </c>
      <c r="BE106" s="157" t="n">
        <f aca="false">SUM(BE26:BE105)</f>
        <v>73.6133</v>
      </c>
      <c r="BF106" s="157" t="n">
        <f aca="false">SUM(BF26:BF105)</f>
        <v>68.2437</v>
      </c>
      <c r="BG106" s="157" t="n">
        <f aca="false">SUM(BG26:BG105)</f>
        <v>65.8461</v>
      </c>
      <c r="BH106" s="157" t="n">
        <f aca="false">SUM(BH26:BH105)</f>
        <v>64.4842</v>
      </c>
      <c r="BI106" s="157" t="n">
        <f aca="false">SUM(BI26:BI105)</f>
        <v>63.8534</v>
      </c>
      <c r="BJ106" s="157" t="n">
        <f aca="false">SUM(BJ26:BJ105)</f>
        <v>60.3936</v>
      </c>
      <c r="BK106" s="157" t="n">
        <f aca="false">SUM(BK26:BK105)</f>
        <v>57.2836</v>
      </c>
      <c r="BL106" s="157" t="n">
        <f aca="false">SUM(BL26:BL105)</f>
        <v>55.1171</v>
      </c>
      <c r="BM106" s="157" t="n">
        <f aca="false">SUM(BM26:BM105)</f>
        <v>50.5584</v>
      </c>
      <c r="BN106" s="157" t="n">
        <f aca="false">SUM(BN26:BN105)</f>
        <v>46.9863</v>
      </c>
      <c r="BO106" s="157" t="n">
        <f aca="false">SUM(BO26:BO105)</f>
        <v>44.9932</v>
      </c>
      <c r="BP106" s="157" t="n">
        <f aca="false">SUM(BP26:BP105)</f>
        <v>42.1191</v>
      </c>
      <c r="BQ106" s="157" t="n">
        <f aca="false">SUM(BQ26:BQ105)</f>
        <v>39.1782</v>
      </c>
      <c r="BR106" s="157" t="n">
        <f aca="false">SUM(BR26:BR105)</f>
        <v>35.7248</v>
      </c>
      <c r="BS106" s="157" t="n">
        <f aca="false">SUM(BS26:BS105)</f>
        <v>33.8863</v>
      </c>
      <c r="BT106" s="157" t="n">
        <f aca="false">SUM(BT26:BT105)</f>
        <v>36.2233</v>
      </c>
      <c r="BU106" s="157" t="n">
        <f aca="false">SUM(BU26:BU105)</f>
        <v>36.8669</v>
      </c>
      <c r="BV106" s="157" t="n">
        <f aca="false">SUM(BV26:BV105)</f>
        <v>35.359</v>
      </c>
      <c r="BW106" s="157" t="n">
        <f aca="false">SUM(BW26:BW105)</f>
        <v>33.7268</v>
      </c>
      <c r="BX106" s="157" t="n">
        <f aca="false">SUM(BX26:BX105)</f>
        <v>31.6641</v>
      </c>
      <c r="BY106" s="157" t="n">
        <f aca="false">SUM(BY26:BY105)</f>
        <v>30.9739</v>
      </c>
      <c r="BZ106" s="157" t="n">
        <f aca="false">SUM(BZ26:BZ105)</f>
        <v>30.2217</v>
      </c>
      <c r="CA106" s="157" t="n">
        <f aca="false">SUM(CA26:CA105)</f>
        <v>28.8426</v>
      </c>
      <c r="CB106" s="157" t="n">
        <f aca="false">SUM(CB26:CB105)</f>
        <v>28.808</v>
      </c>
      <c r="CC106" s="157" t="n">
        <f aca="false">SUM(CC26:CC105)</f>
        <v>268.2457</v>
      </c>
      <c r="CD106" s="157" t="n">
        <f aca="false">SUM(CD26:CD105)</f>
        <v>0</v>
      </c>
      <c r="CE106" s="157" t="n">
        <f aca="false">SUM(CE26:CE105)</f>
        <v>0</v>
      </c>
      <c r="CF106" s="157" t="n">
        <f aca="false">SUM(CF26:CF105)</f>
        <v>0</v>
      </c>
      <c r="CG106" s="157" t="n">
        <f aca="false">SUM(CG26:CG105)</f>
        <v>0</v>
      </c>
      <c r="CH106" s="157" t="n">
        <f aca="false">SUM(CH26:CH105)</f>
        <v>0</v>
      </c>
      <c r="CI106" s="157" t="n">
        <f aca="false">SUM(CI26:CI105)</f>
        <v>0</v>
      </c>
      <c r="CJ106" s="157" t="n">
        <f aca="false">SUM(CJ26:CJ105)</f>
        <v>0</v>
      </c>
      <c r="CK106" s="157" t="n">
        <f aca="false">SUM(CK26:CK105)</f>
        <v>0</v>
      </c>
      <c r="CL106" s="157" t="n">
        <f aca="false">SUM(CL26:CL105)</f>
        <v>0</v>
      </c>
      <c r="CM106" s="157" t="n">
        <f aca="false">SUM(CM26:CM105)</f>
        <v>0</v>
      </c>
      <c r="CN106" s="157" t="n">
        <f aca="false">SUM(CN26:CN105)</f>
        <v>0</v>
      </c>
      <c r="CO106" s="157" t="n">
        <f aca="false">SUM(CO26:CO105)</f>
        <v>0</v>
      </c>
      <c r="CP106" s="157" t="n">
        <f aca="false">SUM(CP26:CP105)</f>
        <v>0</v>
      </c>
      <c r="CQ106" s="157" t="n">
        <f aca="false">SUM(CQ26:CQ105)</f>
        <v>0</v>
      </c>
      <c r="CR106" s="157" t="n">
        <f aca="false">SUM(CR26:CR105)</f>
        <v>0</v>
      </c>
      <c r="CS106" s="157" t="n">
        <f aca="false">SUM(CS26:CS105)</f>
        <v>0</v>
      </c>
      <c r="CT106" s="157" t="n">
        <f aca="false">SUM(CT26:CT105)</f>
        <v>0</v>
      </c>
      <c r="CU106" s="157" t="n">
        <f aca="false">SUM(CU26:CU105)</f>
        <v>0</v>
      </c>
      <c r="CV106" s="157" t="n">
        <f aca="false">SUM(CV26:CV105)</f>
        <v>0</v>
      </c>
      <c r="CW106" s="157" t="n">
        <f aca="false">SUM(CW26:CW105)</f>
        <v>0</v>
      </c>
      <c r="CX106" s="157" t="n">
        <f aca="false">SUM(CX26:CX105)</f>
        <v>0</v>
      </c>
      <c r="CY106" s="157" t="n">
        <f aca="false">SUM(CY26:CY105)</f>
        <v>0</v>
      </c>
      <c r="CZ106" s="157" t="n">
        <f aca="false">SUM(CZ26:CZ105)</f>
        <v>0</v>
      </c>
      <c r="DA106" s="157" t="n">
        <f aca="false">SUM(DA26:DA105)</f>
        <v>0</v>
      </c>
      <c r="DB106" s="157" t="n">
        <f aca="false">SUM(DB26:DB105)</f>
        <v>0</v>
      </c>
    </row>
    <row r="107" customFormat="false" ht="14.25" hidden="false" customHeight="false" outlineLevel="3" collapsed="false">
      <c r="F107" s="187"/>
      <c r="G107" s="7"/>
    </row>
    <row r="108" customFormat="false" ht="14.25" hidden="false" customHeight="false" outlineLevel="3" collapsed="false">
      <c r="F108" s="187"/>
      <c r="G108" s="7"/>
    </row>
    <row r="109" customFormat="false" ht="14.25" hidden="false" customHeight="false" outlineLevel="3" collapsed="false">
      <c r="F109" s="187"/>
    </row>
    <row r="110" customFormat="false" ht="14.25" hidden="false" customHeight="false" outlineLevel="3" collapsed="false">
      <c r="E110" s="3" t="str">
        <f aca="false">'Assumptions - Base'!E58</f>
        <v>Mine Equipment</v>
      </c>
      <c r="F110" s="187"/>
      <c r="G110" s="7" t="str">
        <f aca="false">'Assumptions - Base'!G58</f>
        <v>US$'M</v>
      </c>
      <c r="Y110" s="99" t="n">
        <f aca="false">SUM(AA110:DB110)</f>
        <v>867.973</v>
      </c>
      <c r="AA110" s="141" t="n">
        <f aca="false">(1+$F$15)*'Assumptions - Base'!AA58</f>
        <v>186.822</v>
      </c>
      <c r="AB110" s="141" t="n">
        <f aca="false">(1+$F$15)*'Assumptions - Base'!AB58</f>
        <v>272.459</v>
      </c>
      <c r="AC110" s="141" t="n">
        <f aca="false">(1+$F$15)*'Assumptions - Base'!AC58</f>
        <v>172.322</v>
      </c>
      <c r="AD110" s="141" t="n">
        <f aca="false">(1+$F$15)*'Assumptions - Base'!AD58</f>
        <v>153.399</v>
      </c>
      <c r="AE110" s="141" t="n">
        <f aca="false">(1+$F$15)*'Assumptions - Base'!AE58</f>
        <v>82.971</v>
      </c>
      <c r="AF110" s="141" t="n">
        <f aca="false">(1+$F$15)*'Assumptions - Base'!AF58</f>
        <v>0</v>
      </c>
      <c r="AG110" s="141" t="n">
        <f aca="false">(1+$F$15)*'Assumptions - Base'!AG58</f>
        <v>0</v>
      </c>
      <c r="AH110" s="141" t="n">
        <f aca="false">(1+$F$15)*'Assumptions - Base'!AH58</f>
        <v>0</v>
      </c>
      <c r="AI110" s="141" t="n">
        <f aca="false">(1+$F$15)*'Assumptions - Base'!AI58</f>
        <v>0</v>
      </c>
      <c r="AJ110" s="141" t="n">
        <f aca="false">(1+$F$15)*'Assumptions - Base'!AJ58</f>
        <v>0</v>
      </c>
      <c r="AK110" s="141" t="n">
        <f aca="false">(1+$F$15)*'Assumptions - Base'!AK58</f>
        <v>0</v>
      </c>
      <c r="AL110" s="141" t="n">
        <f aca="false">(1+$F$15)*'Assumptions - Base'!AL58</f>
        <v>0</v>
      </c>
      <c r="AM110" s="141" t="n">
        <f aca="false">(1+$F$15)*'Assumptions - Base'!AM58</f>
        <v>0</v>
      </c>
      <c r="AN110" s="141" t="n">
        <f aca="false">(1+$F$15)*'Assumptions - Base'!AN58</f>
        <v>0</v>
      </c>
      <c r="AO110" s="141" t="n">
        <f aca="false">(1+$F$15)*'Assumptions - Base'!AO58</f>
        <v>0</v>
      </c>
      <c r="AP110" s="141" t="n">
        <f aca="false">(1+$F$15)*'Assumptions - Base'!AP58</f>
        <v>0</v>
      </c>
      <c r="AQ110" s="141" t="n">
        <f aca="false">(1+$F$15)*'Assumptions - Base'!AQ58</f>
        <v>0</v>
      </c>
      <c r="AR110" s="141" t="n">
        <f aca="false">(1+$F$15)*'Assumptions - Base'!AR58</f>
        <v>0</v>
      </c>
      <c r="AS110" s="141" t="n">
        <f aca="false">(1+$F$15)*'Assumptions - Base'!AS58</f>
        <v>0</v>
      </c>
      <c r="AT110" s="141" t="n">
        <f aca="false">(1+$F$15)*'Assumptions - Base'!AT58</f>
        <v>0</v>
      </c>
      <c r="AU110" s="141" t="n">
        <f aca="false">(1+$F$15)*'Assumptions - Base'!AU58</f>
        <v>0</v>
      </c>
      <c r="AV110" s="141" t="n">
        <f aca="false">(1+$F$15)*'Assumptions - Base'!AV58</f>
        <v>0</v>
      </c>
      <c r="AW110" s="141" t="n">
        <f aca="false">(1+$F$15)*'Assumptions - Base'!AW58</f>
        <v>0</v>
      </c>
      <c r="AX110" s="141" t="n">
        <f aca="false">(1+$F$15)*'Assumptions - Base'!AX58</f>
        <v>0</v>
      </c>
      <c r="AY110" s="141" t="n">
        <f aca="false">(1+$F$15)*'Assumptions - Base'!AY58</f>
        <v>0</v>
      </c>
      <c r="AZ110" s="141" t="n">
        <f aca="false">(1+$F$15)*'Assumptions - Base'!AZ58</f>
        <v>0</v>
      </c>
      <c r="BA110" s="141" t="n">
        <f aca="false">(1+$F$15)*'Assumptions - Base'!BA58</f>
        <v>0</v>
      </c>
      <c r="BB110" s="141" t="n">
        <f aca="false">(1+$F$15)*'Assumptions - Base'!BB58</f>
        <v>0</v>
      </c>
      <c r="BC110" s="141" t="n">
        <f aca="false">(1+$F$15)*'Assumptions - Base'!BC58</f>
        <v>0</v>
      </c>
      <c r="BD110" s="141" t="n">
        <f aca="false">(1+$F$15)*'Assumptions - Base'!BD58</f>
        <v>0</v>
      </c>
      <c r="BE110" s="141" t="n">
        <f aca="false">(1+$F$15)*'Assumptions - Base'!BE58</f>
        <v>0</v>
      </c>
      <c r="BF110" s="141" t="n">
        <f aca="false">(1+$F$15)*'Assumptions - Base'!BF58</f>
        <v>0</v>
      </c>
      <c r="BG110" s="141" t="n">
        <f aca="false">(1+$F$15)*'Assumptions - Base'!BG58</f>
        <v>0</v>
      </c>
      <c r="BH110" s="141" t="n">
        <f aca="false">(1+$F$15)*'Assumptions - Base'!BH58</f>
        <v>0</v>
      </c>
      <c r="BI110" s="141" t="n">
        <f aca="false">(1+$F$15)*'Assumptions - Base'!BI58</f>
        <v>0</v>
      </c>
      <c r="BJ110" s="141" t="n">
        <f aca="false">(1+$F$15)*'Assumptions - Base'!BJ58</f>
        <v>0</v>
      </c>
      <c r="BK110" s="141" t="n">
        <f aca="false">(1+$F$15)*'Assumptions - Base'!BK58</f>
        <v>0</v>
      </c>
      <c r="BL110" s="141" t="n">
        <f aca="false">(1+$F$15)*'Assumptions - Base'!BL58</f>
        <v>0</v>
      </c>
      <c r="BM110" s="141" t="n">
        <f aca="false">(1+$F$15)*'Assumptions - Base'!BM58</f>
        <v>0</v>
      </c>
      <c r="BN110" s="141" t="n">
        <f aca="false">(1+$F$15)*'Assumptions - Base'!BN58</f>
        <v>0</v>
      </c>
      <c r="BO110" s="141" t="n">
        <f aca="false">(1+$F$15)*'Assumptions - Base'!BO58</f>
        <v>0</v>
      </c>
      <c r="BP110" s="141" t="n">
        <f aca="false">(1+$F$15)*'Assumptions - Base'!BP58</f>
        <v>0</v>
      </c>
      <c r="BQ110" s="141" t="n">
        <f aca="false">(1+$F$15)*'Assumptions - Base'!BQ58</f>
        <v>0</v>
      </c>
      <c r="BR110" s="141" t="n">
        <f aca="false">(1+$F$15)*'Assumptions - Base'!BR58</f>
        <v>0</v>
      </c>
      <c r="BS110" s="141" t="n">
        <f aca="false">(1+$F$15)*'Assumptions - Base'!BS58</f>
        <v>0</v>
      </c>
      <c r="BT110" s="141" t="n">
        <f aca="false">(1+$F$15)*'Assumptions - Base'!BT58</f>
        <v>0</v>
      </c>
      <c r="BU110" s="141" t="n">
        <f aca="false">(1+$F$15)*'Assumptions - Base'!BU58</f>
        <v>0</v>
      </c>
      <c r="BV110" s="141" t="n">
        <f aca="false">(1+$F$15)*'Assumptions - Base'!BV58</f>
        <v>0</v>
      </c>
      <c r="BW110" s="141" t="n">
        <f aca="false">(1+$F$15)*'Assumptions - Base'!BW58</f>
        <v>0</v>
      </c>
      <c r="BX110" s="141" t="n">
        <f aca="false">(1+$F$15)*'Assumptions - Base'!BX58</f>
        <v>0</v>
      </c>
      <c r="BY110" s="141" t="n">
        <f aca="false">(1+$F$15)*'Assumptions - Base'!BY58</f>
        <v>0</v>
      </c>
      <c r="BZ110" s="141" t="n">
        <f aca="false">(1+$F$15)*'Assumptions - Base'!BZ58</f>
        <v>0</v>
      </c>
      <c r="CA110" s="141" t="n">
        <f aca="false">(1+$F$15)*'Assumptions - Base'!CA58</f>
        <v>0</v>
      </c>
      <c r="CB110" s="141" t="n">
        <f aca="false">(1+$F$15)*'Assumptions - Base'!CB58</f>
        <v>0</v>
      </c>
      <c r="CC110" s="141" t="n">
        <f aca="false">(1+$F$15)*'Assumptions - Base'!CC58</f>
        <v>0</v>
      </c>
      <c r="CD110" s="141" t="n">
        <f aca="false">(1+$F$15)*'Assumptions - Base'!CD58</f>
        <v>0</v>
      </c>
      <c r="CE110" s="141" t="n">
        <f aca="false">(1+$F$15)*'Assumptions - Base'!CE58</f>
        <v>0</v>
      </c>
      <c r="CF110" s="141" t="n">
        <f aca="false">(1+$F$15)*'Assumptions - Base'!CF58</f>
        <v>0</v>
      </c>
      <c r="CG110" s="141" t="n">
        <f aca="false">(1+$F$15)*'Assumptions - Base'!CG58</f>
        <v>0</v>
      </c>
      <c r="CH110" s="141" t="n">
        <f aca="false">(1+$F$15)*'Assumptions - Base'!CH58</f>
        <v>0</v>
      </c>
      <c r="CI110" s="141" t="n">
        <f aca="false">(1+$F$15)*'Assumptions - Base'!CI58</f>
        <v>0</v>
      </c>
      <c r="CJ110" s="141" t="n">
        <f aca="false">(1+$F$15)*'Assumptions - Base'!CJ58</f>
        <v>0</v>
      </c>
      <c r="CK110" s="141" t="n">
        <f aca="false">(1+$F$15)*'Assumptions - Base'!CK58</f>
        <v>0</v>
      </c>
      <c r="CL110" s="141" t="n">
        <f aca="false">(1+$F$15)*'Assumptions - Base'!CL58</f>
        <v>0</v>
      </c>
      <c r="CM110" s="141" t="n">
        <f aca="false">(1+$F$15)*'Assumptions - Base'!CM58</f>
        <v>0</v>
      </c>
      <c r="CN110" s="141" t="n">
        <f aca="false">(1+$F$15)*'Assumptions - Base'!CN58</f>
        <v>0</v>
      </c>
      <c r="CO110" s="141" t="n">
        <f aca="false">(1+$F$15)*'Assumptions - Base'!CO58</f>
        <v>0</v>
      </c>
      <c r="CP110" s="141" t="n">
        <f aca="false">(1+$F$15)*'Assumptions - Base'!CP58</f>
        <v>0</v>
      </c>
      <c r="CQ110" s="141" t="n">
        <f aca="false">(1+$F$15)*'Assumptions - Base'!CQ58</f>
        <v>0</v>
      </c>
      <c r="CR110" s="141" t="n">
        <f aca="false">(1+$F$15)*'Assumptions - Base'!CR58</f>
        <v>0</v>
      </c>
      <c r="CS110" s="141" t="n">
        <f aca="false">(1+$F$15)*'Assumptions - Base'!CS58</f>
        <v>0</v>
      </c>
      <c r="CT110" s="141" t="n">
        <f aca="false">(1+$F$15)*'Assumptions - Base'!CT58</f>
        <v>0</v>
      </c>
      <c r="CU110" s="141" t="n">
        <f aca="false">(1+$F$15)*'Assumptions - Base'!CU58</f>
        <v>0</v>
      </c>
      <c r="CV110" s="141" t="n">
        <f aca="false">(1+$F$15)*'Assumptions - Base'!CV58</f>
        <v>0</v>
      </c>
      <c r="CW110" s="141" t="n">
        <f aca="false">(1+$F$15)*'Assumptions - Base'!CW58</f>
        <v>0</v>
      </c>
      <c r="CX110" s="141" t="n">
        <f aca="false">(1+$F$15)*'Assumptions - Base'!CX58</f>
        <v>0</v>
      </c>
      <c r="CY110" s="141" t="n">
        <f aca="false">(1+$F$15)*'Assumptions - Base'!CY58</f>
        <v>0</v>
      </c>
      <c r="CZ110" s="141" t="n">
        <f aca="false">(1+$F$15)*'Assumptions - Base'!CZ58</f>
        <v>0</v>
      </c>
      <c r="DA110" s="141" t="n">
        <f aca="false">(1+$F$15)*'Assumptions - Base'!DA58</f>
        <v>0</v>
      </c>
      <c r="DB110" s="141" t="n">
        <f aca="false">(1+$F$15)*'Assumptions - Base'!DB58</f>
        <v>0</v>
      </c>
    </row>
    <row r="111" customFormat="false" ht="14.25" hidden="false" customHeight="false" outlineLevel="3" collapsed="false">
      <c r="E111" s="3" t="str">
        <f aca="false">'Assumptions - Base'!E59</f>
        <v>Mine Infrastructure</v>
      </c>
      <c r="F111" s="187"/>
      <c r="G111" s="7" t="str">
        <f aca="false">'Assumptions - Base'!G59</f>
        <v>US$'M</v>
      </c>
      <c r="Y111" s="99" t="n">
        <f aca="false">SUM(AA111:DB111)</f>
        <v>133.309</v>
      </c>
      <c r="AA111" s="141" t="n">
        <f aca="false">(1+$F$15)*'Assumptions - Base'!AA59</f>
        <v>32.742</v>
      </c>
      <c r="AB111" s="141" t="n">
        <f aca="false">(1+$F$15)*'Assumptions - Base'!AB59</f>
        <v>45.855</v>
      </c>
      <c r="AC111" s="141" t="n">
        <f aca="false">(1+$F$15)*'Assumptions - Base'!AC59</f>
        <v>25.147</v>
      </c>
      <c r="AD111" s="141" t="n">
        <f aca="false">(1+$F$15)*'Assumptions - Base'!AD59</f>
        <v>14.928</v>
      </c>
      <c r="AE111" s="141" t="n">
        <f aca="false">(1+$F$15)*'Assumptions - Base'!AE59</f>
        <v>14.637</v>
      </c>
      <c r="AF111" s="141" t="n">
        <f aca="false">(1+$F$15)*'Assumptions - Base'!AF59</f>
        <v>0</v>
      </c>
      <c r="AG111" s="141" t="n">
        <f aca="false">(1+$F$15)*'Assumptions - Base'!AG59</f>
        <v>0</v>
      </c>
      <c r="AH111" s="141" t="n">
        <f aca="false">(1+$F$15)*'Assumptions - Base'!AH59</f>
        <v>0</v>
      </c>
      <c r="AI111" s="141" t="n">
        <f aca="false">(1+$F$15)*'Assumptions - Base'!AI59</f>
        <v>0</v>
      </c>
      <c r="AJ111" s="141" t="n">
        <f aca="false">(1+$F$15)*'Assumptions - Base'!AJ59</f>
        <v>0</v>
      </c>
      <c r="AK111" s="141" t="n">
        <f aca="false">(1+$F$15)*'Assumptions - Base'!AK59</f>
        <v>0</v>
      </c>
      <c r="AL111" s="141" t="n">
        <f aca="false">(1+$F$15)*'Assumptions - Base'!AL59</f>
        <v>0</v>
      </c>
      <c r="AM111" s="141" t="n">
        <f aca="false">(1+$F$15)*'Assumptions - Base'!AM59</f>
        <v>0</v>
      </c>
      <c r="AN111" s="141" t="n">
        <f aca="false">(1+$F$15)*'Assumptions - Base'!AN59</f>
        <v>0</v>
      </c>
      <c r="AO111" s="141" t="n">
        <f aca="false">(1+$F$15)*'Assumptions - Base'!AO59</f>
        <v>0</v>
      </c>
      <c r="AP111" s="141" t="n">
        <f aca="false">(1+$F$15)*'Assumptions - Base'!AP59</f>
        <v>0</v>
      </c>
      <c r="AQ111" s="141" t="n">
        <f aca="false">(1+$F$15)*'Assumptions - Base'!AQ59</f>
        <v>0</v>
      </c>
      <c r="AR111" s="141" t="n">
        <f aca="false">(1+$F$15)*'Assumptions - Base'!AR59</f>
        <v>0</v>
      </c>
      <c r="AS111" s="141" t="n">
        <f aca="false">(1+$F$15)*'Assumptions - Base'!AS59</f>
        <v>0</v>
      </c>
      <c r="AT111" s="141" t="n">
        <f aca="false">(1+$F$15)*'Assumptions - Base'!AT59</f>
        <v>0</v>
      </c>
      <c r="AU111" s="141" t="n">
        <f aca="false">(1+$F$15)*'Assumptions - Base'!AU59</f>
        <v>0</v>
      </c>
      <c r="AV111" s="141" t="n">
        <f aca="false">(1+$F$15)*'Assumptions - Base'!AV59</f>
        <v>0</v>
      </c>
      <c r="AW111" s="141" t="n">
        <f aca="false">(1+$F$15)*'Assumptions - Base'!AW59</f>
        <v>0</v>
      </c>
      <c r="AX111" s="141" t="n">
        <f aca="false">(1+$F$15)*'Assumptions - Base'!AX59</f>
        <v>0</v>
      </c>
      <c r="AY111" s="141" t="n">
        <f aca="false">(1+$F$15)*'Assumptions - Base'!AY59</f>
        <v>0</v>
      </c>
      <c r="AZ111" s="141" t="n">
        <f aca="false">(1+$F$15)*'Assumptions - Base'!AZ59</f>
        <v>0</v>
      </c>
      <c r="BA111" s="141" t="n">
        <f aca="false">(1+$F$15)*'Assumptions - Base'!BA59</f>
        <v>0</v>
      </c>
      <c r="BB111" s="141" t="n">
        <f aca="false">(1+$F$15)*'Assumptions - Base'!BB59</f>
        <v>0</v>
      </c>
      <c r="BC111" s="141" t="n">
        <f aca="false">(1+$F$15)*'Assumptions - Base'!BC59</f>
        <v>0</v>
      </c>
      <c r="BD111" s="141" t="n">
        <f aca="false">(1+$F$15)*'Assumptions - Base'!BD59</f>
        <v>0</v>
      </c>
      <c r="BE111" s="141" t="n">
        <f aca="false">(1+$F$15)*'Assumptions - Base'!BE59</f>
        <v>0</v>
      </c>
      <c r="BF111" s="141" t="n">
        <f aca="false">(1+$F$15)*'Assumptions - Base'!BF59</f>
        <v>0</v>
      </c>
      <c r="BG111" s="141" t="n">
        <f aca="false">(1+$F$15)*'Assumptions - Base'!BG59</f>
        <v>0</v>
      </c>
      <c r="BH111" s="141" t="n">
        <f aca="false">(1+$F$15)*'Assumptions - Base'!BH59</f>
        <v>0</v>
      </c>
      <c r="BI111" s="141" t="n">
        <f aca="false">(1+$F$15)*'Assumptions - Base'!BI59</f>
        <v>0</v>
      </c>
      <c r="BJ111" s="141" t="n">
        <f aca="false">(1+$F$15)*'Assumptions - Base'!BJ59</f>
        <v>0</v>
      </c>
      <c r="BK111" s="141" t="n">
        <f aca="false">(1+$F$15)*'Assumptions - Base'!BK59</f>
        <v>0</v>
      </c>
      <c r="BL111" s="141" t="n">
        <f aca="false">(1+$F$15)*'Assumptions - Base'!BL59</f>
        <v>0</v>
      </c>
      <c r="BM111" s="141" t="n">
        <f aca="false">(1+$F$15)*'Assumptions - Base'!BM59</f>
        <v>0</v>
      </c>
      <c r="BN111" s="141" t="n">
        <f aca="false">(1+$F$15)*'Assumptions - Base'!BN59</f>
        <v>0</v>
      </c>
      <c r="BO111" s="141" t="n">
        <f aca="false">(1+$F$15)*'Assumptions - Base'!BO59</f>
        <v>0</v>
      </c>
      <c r="BP111" s="141" t="n">
        <f aca="false">(1+$F$15)*'Assumptions - Base'!BP59</f>
        <v>0</v>
      </c>
      <c r="BQ111" s="141" t="n">
        <f aca="false">(1+$F$15)*'Assumptions - Base'!BQ59</f>
        <v>0</v>
      </c>
      <c r="BR111" s="141" t="n">
        <f aca="false">(1+$F$15)*'Assumptions - Base'!BR59</f>
        <v>0</v>
      </c>
      <c r="BS111" s="141" t="n">
        <f aca="false">(1+$F$15)*'Assumptions - Base'!BS59</f>
        <v>0</v>
      </c>
      <c r="BT111" s="141" t="n">
        <f aca="false">(1+$F$15)*'Assumptions - Base'!BT59</f>
        <v>0</v>
      </c>
      <c r="BU111" s="141" t="n">
        <f aca="false">(1+$F$15)*'Assumptions - Base'!BU59</f>
        <v>0</v>
      </c>
      <c r="BV111" s="141" t="n">
        <f aca="false">(1+$F$15)*'Assumptions - Base'!BV59</f>
        <v>0</v>
      </c>
      <c r="BW111" s="141" t="n">
        <f aca="false">(1+$F$15)*'Assumptions - Base'!BW59</f>
        <v>0</v>
      </c>
      <c r="BX111" s="141" t="n">
        <f aca="false">(1+$F$15)*'Assumptions - Base'!BX59</f>
        <v>0</v>
      </c>
      <c r="BY111" s="141" t="n">
        <f aca="false">(1+$F$15)*'Assumptions - Base'!BY59</f>
        <v>0</v>
      </c>
      <c r="BZ111" s="141" t="n">
        <f aca="false">(1+$F$15)*'Assumptions - Base'!BZ59</f>
        <v>0</v>
      </c>
      <c r="CA111" s="141" t="n">
        <f aca="false">(1+$F$15)*'Assumptions - Base'!CA59</f>
        <v>0</v>
      </c>
      <c r="CB111" s="141" t="n">
        <f aca="false">(1+$F$15)*'Assumptions - Base'!CB59</f>
        <v>0</v>
      </c>
      <c r="CC111" s="141" t="n">
        <f aca="false">(1+$F$15)*'Assumptions - Base'!CC59</f>
        <v>0</v>
      </c>
      <c r="CD111" s="141" t="n">
        <f aca="false">(1+$F$15)*'Assumptions - Base'!CD59</f>
        <v>0</v>
      </c>
      <c r="CE111" s="141" t="n">
        <f aca="false">(1+$F$15)*'Assumptions - Base'!CE59</f>
        <v>0</v>
      </c>
      <c r="CF111" s="141" t="n">
        <f aca="false">(1+$F$15)*'Assumptions - Base'!CF59</f>
        <v>0</v>
      </c>
      <c r="CG111" s="141" t="n">
        <f aca="false">(1+$F$15)*'Assumptions - Base'!CG59</f>
        <v>0</v>
      </c>
      <c r="CH111" s="141" t="n">
        <f aca="false">(1+$F$15)*'Assumptions - Base'!CH59</f>
        <v>0</v>
      </c>
      <c r="CI111" s="141" t="n">
        <f aca="false">(1+$F$15)*'Assumptions - Base'!CI59</f>
        <v>0</v>
      </c>
      <c r="CJ111" s="141" t="n">
        <f aca="false">(1+$F$15)*'Assumptions - Base'!CJ59</f>
        <v>0</v>
      </c>
      <c r="CK111" s="141" t="n">
        <f aca="false">(1+$F$15)*'Assumptions - Base'!CK59</f>
        <v>0</v>
      </c>
      <c r="CL111" s="141" t="n">
        <f aca="false">(1+$F$15)*'Assumptions - Base'!CL59</f>
        <v>0</v>
      </c>
      <c r="CM111" s="141" t="n">
        <f aca="false">(1+$F$15)*'Assumptions - Base'!CM59</f>
        <v>0</v>
      </c>
      <c r="CN111" s="141" t="n">
        <f aca="false">(1+$F$15)*'Assumptions - Base'!CN59</f>
        <v>0</v>
      </c>
      <c r="CO111" s="141" t="n">
        <f aca="false">(1+$F$15)*'Assumptions - Base'!CO59</f>
        <v>0</v>
      </c>
      <c r="CP111" s="141" t="n">
        <f aca="false">(1+$F$15)*'Assumptions - Base'!CP59</f>
        <v>0</v>
      </c>
      <c r="CQ111" s="141" t="n">
        <f aca="false">(1+$F$15)*'Assumptions - Base'!CQ59</f>
        <v>0</v>
      </c>
      <c r="CR111" s="141" t="n">
        <f aca="false">(1+$F$15)*'Assumptions - Base'!CR59</f>
        <v>0</v>
      </c>
      <c r="CS111" s="141" t="n">
        <f aca="false">(1+$F$15)*'Assumptions - Base'!CS59</f>
        <v>0</v>
      </c>
      <c r="CT111" s="141" t="n">
        <f aca="false">(1+$F$15)*'Assumptions - Base'!CT59</f>
        <v>0</v>
      </c>
      <c r="CU111" s="141" t="n">
        <f aca="false">(1+$F$15)*'Assumptions - Base'!CU59</f>
        <v>0</v>
      </c>
      <c r="CV111" s="141" t="n">
        <f aca="false">(1+$F$15)*'Assumptions - Base'!CV59</f>
        <v>0</v>
      </c>
      <c r="CW111" s="141" t="n">
        <f aca="false">(1+$F$15)*'Assumptions - Base'!CW59</f>
        <v>0</v>
      </c>
      <c r="CX111" s="141" t="n">
        <f aca="false">(1+$F$15)*'Assumptions - Base'!CX59</f>
        <v>0</v>
      </c>
      <c r="CY111" s="141" t="n">
        <f aca="false">(1+$F$15)*'Assumptions - Base'!CY59</f>
        <v>0</v>
      </c>
      <c r="CZ111" s="141" t="n">
        <f aca="false">(1+$F$15)*'Assumptions - Base'!CZ59</f>
        <v>0</v>
      </c>
      <c r="DA111" s="141" t="n">
        <f aca="false">(1+$F$15)*'Assumptions - Base'!DA59</f>
        <v>0</v>
      </c>
      <c r="DB111" s="141" t="n">
        <f aca="false">(1+$F$15)*'Assumptions - Base'!DB59</f>
        <v>0</v>
      </c>
    </row>
    <row r="112" customFormat="false" ht="14.25" hidden="false" customHeight="false" outlineLevel="3" collapsed="false">
      <c r="E112" s="3" t="str">
        <f aca="false">'Assumptions - Base'!E60</f>
        <v>Mine Pre-strip (capitalised)</v>
      </c>
      <c r="F112" s="187"/>
      <c r="G112" s="7" t="str">
        <f aca="false">'Assumptions - Base'!G60</f>
        <v>US$'M</v>
      </c>
      <c r="Y112" s="99" t="n">
        <f aca="false">SUM(AA112:DB112)</f>
        <v>754.669</v>
      </c>
      <c r="AA112" s="141" t="n">
        <f aca="false">(1+$F$15)*'Assumptions - Base'!AA60</f>
        <v>58.275</v>
      </c>
      <c r="AB112" s="141" t="n">
        <f aca="false">(1+$F$15)*'Assumptions - Base'!AB60</f>
        <v>179.66</v>
      </c>
      <c r="AC112" s="141" t="n">
        <f aca="false">(1+$F$15)*'Assumptions - Base'!AC60</f>
        <v>256.364</v>
      </c>
      <c r="AD112" s="141" t="n">
        <f aca="false">(1+$F$15)*'Assumptions - Base'!AD60</f>
        <v>260.37</v>
      </c>
      <c r="AE112" s="141" t="n">
        <f aca="false">(1+$F$15)*'Assumptions - Base'!AE60</f>
        <v>0</v>
      </c>
      <c r="AF112" s="141" t="n">
        <f aca="false">(1+$F$15)*'Assumptions - Base'!AF60</f>
        <v>0</v>
      </c>
      <c r="AG112" s="141" t="n">
        <f aca="false">(1+$F$15)*'Assumptions - Base'!AG60</f>
        <v>0</v>
      </c>
      <c r="AH112" s="141" t="n">
        <f aca="false">(1+$F$15)*'Assumptions - Base'!AH60</f>
        <v>0</v>
      </c>
      <c r="AI112" s="141" t="n">
        <f aca="false">(1+$F$15)*'Assumptions - Base'!AI60</f>
        <v>0</v>
      </c>
      <c r="AJ112" s="141" t="n">
        <f aca="false">(1+$F$15)*'Assumptions - Base'!AJ60</f>
        <v>0</v>
      </c>
      <c r="AK112" s="141" t="n">
        <f aca="false">(1+$F$15)*'Assumptions - Base'!AK60</f>
        <v>0</v>
      </c>
      <c r="AL112" s="141" t="n">
        <f aca="false">(1+$F$15)*'Assumptions - Base'!AL60</f>
        <v>0</v>
      </c>
      <c r="AM112" s="141" t="n">
        <f aca="false">(1+$F$15)*'Assumptions - Base'!AM60</f>
        <v>0</v>
      </c>
      <c r="AN112" s="141" t="n">
        <f aca="false">(1+$F$15)*'Assumptions - Base'!AN60</f>
        <v>0</v>
      </c>
      <c r="AO112" s="141" t="n">
        <f aca="false">(1+$F$15)*'Assumptions - Base'!AO60</f>
        <v>0</v>
      </c>
      <c r="AP112" s="141" t="n">
        <f aca="false">(1+$F$15)*'Assumptions - Base'!AP60</f>
        <v>0</v>
      </c>
      <c r="AQ112" s="141" t="n">
        <f aca="false">(1+$F$15)*'Assumptions - Base'!AQ60</f>
        <v>0</v>
      </c>
      <c r="AR112" s="141" t="n">
        <f aca="false">(1+$F$15)*'Assumptions - Base'!AR60</f>
        <v>0</v>
      </c>
      <c r="AS112" s="141" t="n">
        <f aca="false">(1+$F$15)*'Assumptions - Base'!AS60</f>
        <v>0</v>
      </c>
      <c r="AT112" s="141" t="n">
        <f aca="false">(1+$F$15)*'Assumptions - Base'!AT60</f>
        <v>0</v>
      </c>
      <c r="AU112" s="141" t="n">
        <f aca="false">(1+$F$15)*'Assumptions - Base'!AU60</f>
        <v>0</v>
      </c>
      <c r="AV112" s="141" t="n">
        <f aca="false">(1+$F$15)*'Assumptions - Base'!AV60</f>
        <v>0</v>
      </c>
      <c r="AW112" s="141" t="n">
        <f aca="false">(1+$F$15)*'Assumptions - Base'!AW60</f>
        <v>0</v>
      </c>
      <c r="AX112" s="141" t="n">
        <f aca="false">(1+$F$15)*'Assumptions - Base'!AX60</f>
        <v>0</v>
      </c>
      <c r="AY112" s="141" t="n">
        <f aca="false">(1+$F$15)*'Assumptions - Base'!AY60</f>
        <v>0</v>
      </c>
      <c r="AZ112" s="141" t="n">
        <f aca="false">(1+$F$15)*'Assumptions - Base'!AZ60</f>
        <v>0</v>
      </c>
      <c r="BA112" s="141" t="n">
        <f aca="false">(1+$F$15)*'Assumptions - Base'!BA60</f>
        <v>0</v>
      </c>
      <c r="BB112" s="141" t="n">
        <f aca="false">(1+$F$15)*'Assumptions - Base'!BB60</f>
        <v>0</v>
      </c>
      <c r="BC112" s="141" t="n">
        <f aca="false">(1+$F$15)*'Assumptions - Base'!BC60</f>
        <v>0</v>
      </c>
      <c r="BD112" s="141" t="n">
        <f aca="false">(1+$F$15)*'Assumptions - Base'!BD60</f>
        <v>0</v>
      </c>
      <c r="BE112" s="141" t="n">
        <f aca="false">(1+$F$15)*'Assumptions - Base'!BE60</f>
        <v>0</v>
      </c>
      <c r="BF112" s="141" t="n">
        <f aca="false">(1+$F$15)*'Assumptions - Base'!BF60</f>
        <v>0</v>
      </c>
      <c r="BG112" s="141" t="n">
        <f aca="false">(1+$F$15)*'Assumptions - Base'!BG60</f>
        <v>0</v>
      </c>
      <c r="BH112" s="141" t="n">
        <f aca="false">(1+$F$15)*'Assumptions - Base'!BH60</f>
        <v>0</v>
      </c>
      <c r="BI112" s="141" t="n">
        <f aca="false">(1+$F$15)*'Assumptions - Base'!BI60</f>
        <v>0</v>
      </c>
      <c r="BJ112" s="141" t="n">
        <f aca="false">(1+$F$15)*'Assumptions - Base'!BJ60</f>
        <v>0</v>
      </c>
      <c r="BK112" s="141" t="n">
        <f aca="false">(1+$F$15)*'Assumptions - Base'!BK60</f>
        <v>0</v>
      </c>
      <c r="BL112" s="141" t="n">
        <f aca="false">(1+$F$15)*'Assumptions - Base'!BL60</f>
        <v>0</v>
      </c>
      <c r="BM112" s="141" t="n">
        <f aca="false">(1+$F$15)*'Assumptions - Base'!BM60</f>
        <v>0</v>
      </c>
      <c r="BN112" s="141" t="n">
        <f aca="false">(1+$F$15)*'Assumptions - Base'!BN60</f>
        <v>0</v>
      </c>
      <c r="BO112" s="141" t="n">
        <f aca="false">(1+$F$15)*'Assumptions - Base'!BO60</f>
        <v>0</v>
      </c>
      <c r="BP112" s="141" t="n">
        <f aca="false">(1+$F$15)*'Assumptions - Base'!BP60</f>
        <v>0</v>
      </c>
      <c r="BQ112" s="141" t="n">
        <f aca="false">(1+$F$15)*'Assumptions - Base'!BQ60</f>
        <v>0</v>
      </c>
      <c r="BR112" s="141" t="n">
        <f aca="false">(1+$F$15)*'Assumptions - Base'!BR60</f>
        <v>0</v>
      </c>
      <c r="BS112" s="141" t="n">
        <f aca="false">(1+$F$15)*'Assumptions - Base'!BS60</f>
        <v>0</v>
      </c>
      <c r="BT112" s="141" t="n">
        <f aca="false">(1+$F$15)*'Assumptions - Base'!BT60</f>
        <v>0</v>
      </c>
      <c r="BU112" s="141" t="n">
        <f aca="false">(1+$F$15)*'Assumptions - Base'!BU60</f>
        <v>0</v>
      </c>
      <c r="BV112" s="141" t="n">
        <f aca="false">(1+$F$15)*'Assumptions - Base'!BV60</f>
        <v>0</v>
      </c>
      <c r="BW112" s="141" t="n">
        <f aca="false">(1+$F$15)*'Assumptions - Base'!BW60</f>
        <v>0</v>
      </c>
      <c r="BX112" s="141" t="n">
        <f aca="false">(1+$F$15)*'Assumptions - Base'!BX60</f>
        <v>0</v>
      </c>
      <c r="BY112" s="141" t="n">
        <f aca="false">(1+$F$15)*'Assumptions - Base'!BY60</f>
        <v>0</v>
      </c>
      <c r="BZ112" s="141" t="n">
        <f aca="false">(1+$F$15)*'Assumptions - Base'!BZ60</f>
        <v>0</v>
      </c>
      <c r="CA112" s="141" t="n">
        <f aca="false">(1+$F$15)*'Assumptions - Base'!CA60</f>
        <v>0</v>
      </c>
      <c r="CB112" s="141" t="n">
        <f aca="false">(1+$F$15)*'Assumptions - Base'!CB60</f>
        <v>0</v>
      </c>
      <c r="CC112" s="141" t="n">
        <f aca="false">(1+$F$15)*'Assumptions - Base'!CC60</f>
        <v>0</v>
      </c>
      <c r="CD112" s="141" t="n">
        <f aca="false">(1+$F$15)*'Assumptions - Base'!CD60</f>
        <v>0</v>
      </c>
      <c r="CE112" s="141" t="n">
        <f aca="false">(1+$F$15)*'Assumptions - Base'!CE60</f>
        <v>0</v>
      </c>
      <c r="CF112" s="141" t="n">
        <f aca="false">(1+$F$15)*'Assumptions - Base'!CF60</f>
        <v>0</v>
      </c>
      <c r="CG112" s="141" t="n">
        <f aca="false">(1+$F$15)*'Assumptions - Base'!CG60</f>
        <v>0</v>
      </c>
      <c r="CH112" s="141" t="n">
        <f aca="false">(1+$F$15)*'Assumptions - Base'!CH60</f>
        <v>0</v>
      </c>
      <c r="CI112" s="141" t="n">
        <f aca="false">(1+$F$15)*'Assumptions - Base'!CI60</f>
        <v>0</v>
      </c>
      <c r="CJ112" s="141" t="n">
        <f aca="false">(1+$F$15)*'Assumptions - Base'!CJ60</f>
        <v>0</v>
      </c>
      <c r="CK112" s="141" t="n">
        <f aca="false">(1+$F$15)*'Assumptions - Base'!CK60</f>
        <v>0</v>
      </c>
      <c r="CL112" s="141" t="n">
        <f aca="false">(1+$F$15)*'Assumptions - Base'!CL60</f>
        <v>0</v>
      </c>
      <c r="CM112" s="141" t="n">
        <f aca="false">(1+$F$15)*'Assumptions - Base'!CM60</f>
        <v>0</v>
      </c>
      <c r="CN112" s="141" t="n">
        <f aca="false">(1+$F$15)*'Assumptions - Base'!CN60</f>
        <v>0</v>
      </c>
      <c r="CO112" s="141" t="n">
        <f aca="false">(1+$F$15)*'Assumptions - Base'!CO60</f>
        <v>0</v>
      </c>
      <c r="CP112" s="141" t="n">
        <f aca="false">(1+$F$15)*'Assumptions - Base'!CP60</f>
        <v>0</v>
      </c>
      <c r="CQ112" s="141" t="n">
        <f aca="false">(1+$F$15)*'Assumptions - Base'!CQ60</f>
        <v>0</v>
      </c>
      <c r="CR112" s="141" t="n">
        <f aca="false">(1+$F$15)*'Assumptions - Base'!CR60</f>
        <v>0</v>
      </c>
      <c r="CS112" s="141" t="n">
        <f aca="false">(1+$F$15)*'Assumptions - Base'!CS60</f>
        <v>0</v>
      </c>
      <c r="CT112" s="141" t="n">
        <f aca="false">(1+$F$15)*'Assumptions - Base'!CT60</f>
        <v>0</v>
      </c>
      <c r="CU112" s="141" t="n">
        <f aca="false">(1+$F$15)*'Assumptions - Base'!CU60</f>
        <v>0</v>
      </c>
      <c r="CV112" s="141" t="n">
        <f aca="false">(1+$F$15)*'Assumptions - Base'!CV60</f>
        <v>0</v>
      </c>
      <c r="CW112" s="141" t="n">
        <f aca="false">(1+$F$15)*'Assumptions - Base'!CW60</f>
        <v>0</v>
      </c>
      <c r="CX112" s="141" t="n">
        <f aca="false">(1+$F$15)*'Assumptions - Base'!CX60</f>
        <v>0</v>
      </c>
      <c r="CY112" s="141" t="n">
        <f aca="false">(1+$F$15)*'Assumptions - Base'!CY60</f>
        <v>0</v>
      </c>
      <c r="CZ112" s="141" t="n">
        <f aca="false">(1+$F$15)*'Assumptions - Base'!CZ60</f>
        <v>0</v>
      </c>
      <c r="DA112" s="141" t="n">
        <f aca="false">(1+$F$15)*'Assumptions - Base'!DA60</f>
        <v>0</v>
      </c>
      <c r="DB112" s="141" t="n">
        <f aca="false">(1+$F$15)*'Assumptions - Base'!DB60</f>
        <v>0</v>
      </c>
    </row>
    <row r="113" customFormat="false" ht="14.25" hidden="false" customHeight="false" outlineLevel="3" collapsed="false">
      <c r="E113" s="3" t="str">
        <f aca="false">'Assumptions - Base'!E61</f>
        <v>Processing Plant</v>
      </c>
      <c r="G113" s="7" t="str">
        <f aca="false">'Assumptions - Base'!G61</f>
        <v>US$'M</v>
      </c>
      <c r="Y113" s="99" t="n">
        <f aca="false">SUM(AA113:DB113)</f>
        <v>1077.4733</v>
      </c>
      <c r="AA113" s="141" t="n">
        <f aca="false">(1+$F$15)*'Assumptions - Base'!AA61</f>
        <v>145.2565</v>
      </c>
      <c r="AB113" s="141" t="n">
        <f aca="false">(1+$F$15)*'Assumptions - Base'!AB61</f>
        <v>191.2866</v>
      </c>
      <c r="AC113" s="141" t="n">
        <f aca="false">(1+$F$15)*'Assumptions - Base'!AC61</f>
        <v>325.7846</v>
      </c>
      <c r="AD113" s="141" t="n">
        <f aca="false">(1+$F$15)*'Assumptions - Base'!AD61</f>
        <v>297.8597</v>
      </c>
      <c r="AE113" s="141" t="n">
        <f aca="false">(1+$F$15)*'Assumptions - Base'!AE61</f>
        <v>117.2859</v>
      </c>
      <c r="AF113" s="141" t="n">
        <f aca="false">(1+$F$15)*'Assumptions - Base'!AF61</f>
        <v>0</v>
      </c>
      <c r="AG113" s="141" t="n">
        <f aca="false">(1+$F$15)*'Assumptions - Base'!AG61</f>
        <v>0</v>
      </c>
      <c r="AH113" s="141" t="n">
        <f aca="false">(1+$F$15)*'Assumptions - Base'!AH61</f>
        <v>0</v>
      </c>
      <c r="AI113" s="141" t="n">
        <f aca="false">(1+$F$15)*'Assumptions - Base'!AI61</f>
        <v>0</v>
      </c>
      <c r="AJ113" s="141" t="n">
        <f aca="false">(1+$F$15)*'Assumptions - Base'!AJ61</f>
        <v>0</v>
      </c>
      <c r="AK113" s="141" t="n">
        <f aca="false">(1+$F$15)*'Assumptions - Base'!AK61</f>
        <v>0</v>
      </c>
      <c r="AL113" s="141" t="n">
        <f aca="false">(1+$F$15)*'Assumptions - Base'!AL61</f>
        <v>0</v>
      </c>
      <c r="AM113" s="141" t="n">
        <f aca="false">(1+$F$15)*'Assumptions - Base'!AM61</f>
        <v>0</v>
      </c>
      <c r="AN113" s="141" t="n">
        <f aca="false">(1+$F$15)*'Assumptions - Base'!AN61</f>
        <v>0</v>
      </c>
      <c r="AO113" s="141" t="n">
        <f aca="false">(1+$F$15)*'Assumptions - Base'!AO61</f>
        <v>0</v>
      </c>
      <c r="AP113" s="141" t="n">
        <f aca="false">(1+$F$15)*'Assumptions - Base'!AP61</f>
        <v>0</v>
      </c>
      <c r="AQ113" s="141" t="n">
        <f aca="false">(1+$F$15)*'Assumptions - Base'!AQ61</f>
        <v>0</v>
      </c>
      <c r="AR113" s="141" t="n">
        <f aca="false">(1+$F$15)*'Assumptions - Base'!AR61</f>
        <v>0</v>
      </c>
      <c r="AS113" s="141" t="n">
        <f aca="false">(1+$F$15)*'Assumptions - Base'!AS61</f>
        <v>0</v>
      </c>
      <c r="AT113" s="141" t="n">
        <f aca="false">(1+$F$15)*'Assumptions - Base'!AT61</f>
        <v>0</v>
      </c>
      <c r="AU113" s="141" t="n">
        <f aca="false">(1+$F$15)*'Assumptions - Base'!AU61</f>
        <v>0</v>
      </c>
      <c r="AV113" s="141" t="n">
        <f aca="false">(1+$F$15)*'Assumptions - Base'!AV61</f>
        <v>0</v>
      </c>
      <c r="AW113" s="141" t="n">
        <f aca="false">(1+$F$15)*'Assumptions - Base'!AW61</f>
        <v>0</v>
      </c>
      <c r="AX113" s="141" t="n">
        <f aca="false">(1+$F$15)*'Assumptions - Base'!AX61</f>
        <v>0</v>
      </c>
      <c r="AY113" s="141" t="n">
        <f aca="false">(1+$F$15)*'Assumptions - Base'!AY61</f>
        <v>0</v>
      </c>
      <c r="AZ113" s="141" t="n">
        <f aca="false">(1+$F$15)*'Assumptions - Base'!AZ61</f>
        <v>0</v>
      </c>
      <c r="BA113" s="141" t="n">
        <f aca="false">(1+$F$15)*'Assumptions - Base'!BA61</f>
        <v>0</v>
      </c>
      <c r="BB113" s="141" t="n">
        <f aca="false">(1+$F$15)*'Assumptions - Base'!BB61</f>
        <v>0</v>
      </c>
      <c r="BC113" s="141" t="n">
        <f aca="false">(1+$F$15)*'Assumptions - Base'!BC61</f>
        <v>0</v>
      </c>
      <c r="BD113" s="141" t="n">
        <f aca="false">(1+$F$15)*'Assumptions - Base'!BD61</f>
        <v>0</v>
      </c>
      <c r="BE113" s="141" t="n">
        <f aca="false">(1+$F$15)*'Assumptions - Base'!BE61</f>
        <v>0</v>
      </c>
      <c r="BF113" s="141" t="n">
        <f aca="false">(1+$F$15)*'Assumptions - Base'!BF61</f>
        <v>0</v>
      </c>
      <c r="BG113" s="141" t="n">
        <f aca="false">(1+$F$15)*'Assumptions - Base'!BG61</f>
        <v>0</v>
      </c>
      <c r="BH113" s="141" t="n">
        <f aca="false">(1+$F$15)*'Assumptions - Base'!BH61</f>
        <v>0</v>
      </c>
      <c r="BI113" s="141" t="n">
        <f aca="false">(1+$F$15)*'Assumptions - Base'!BI61</f>
        <v>0</v>
      </c>
      <c r="BJ113" s="141" t="n">
        <f aca="false">(1+$F$15)*'Assumptions - Base'!BJ61</f>
        <v>0</v>
      </c>
      <c r="BK113" s="141" t="n">
        <f aca="false">(1+$F$15)*'Assumptions - Base'!BK61</f>
        <v>0</v>
      </c>
      <c r="BL113" s="141" t="n">
        <f aca="false">(1+$F$15)*'Assumptions - Base'!BL61</f>
        <v>0</v>
      </c>
      <c r="BM113" s="141" t="n">
        <f aca="false">(1+$F$15)*'Assumptions - Base'!BM61</f>
        <v>0</v>
      </c>
      <c r="BN113" s="141" t="n">
        <f aca="false">(1+$F$15)*'Assumptions - Base'!BN61</f>
        <v>0</v>
      </c>
      <c r="BO113" s="141" t="n">
        <f aca="false">(1+$F$15)*'Assumptions - Base'!BO61</f>
        <v>0</v>
      </c>
      <c r="BP113" s="141" t="n">
        <f aca="false">(1+$F$15)*'Assumptions - Base'!BP61</f>
        <v>0</v>
      </c>
      <c r="BQ113" s="141" t="n">
        <f aca="false">(1+$F$15)*'Assumptions - Base'!BQ61</f>
        <v>0</v>
      </c>
      <c r="BR113" s="141" t="n">
        <f aca="false">(1+$F$15)*'Assumptions - Base'!BR61</f>
        <v>0</v>
      </c>
      <c r="BS113" s="141" t="n">
        <f aca="false">(1+$F$15)*'Assumptions - Base'!BS61</f>
        <v>0</v>
      </c>
      <c r="BT113" s="141" t="n">
        <f aca="false">(1+$F$15)*'Assumptions - Base'!BT61</f>
        <v>0</v>
      </c>
      <c r="BU113" s="141" t="n">
        <f aca="false">(1+$F$15)*'Assumptions - Base'!BU61</f>
        <v>0</v>
      </c>
      <c r="BV113" s="141" t="n">
        <f aca="false">(1+$F$15)*'Assumptions - Base'!BV61</f>
        <v>0</v>
      </c>
      <c r="BW113" s="141" t="n">
        <f aca="false">(1+$F$15)*'Assumptions - Base'!BW61</f>
        <v>0</v>
      </c>
      <c r="BX113" s="141" t="n">
        <f aca="false">(1+$F$15)*'Assumptions - Base'!BX61</f>
        <v>0</v>
      </c>
      <c r="BY113" s="141" t="n">
        <f aca="false">(1+$F$15)*'Assumptions - Base'!BY61</f>
        <v>0</v>
      </c>
      <c r="BZ113" s="141" t="n">
        <f aca="false">(1+$F$15)*'Assumptions - Base'!BZ61</f>
        <v>0</v>
      </c>
      <c r="CA113" s="141" t="n">
        <f aca="false">(1+$F$15)*'Assumptions - Base'!CA61</f>
        <v>0</v>
      </c>
      <c r="CB113" s="141" t="n">
        <f aca="false">(1+$F$15)*'Assumptions - Base'!CB61</f>
        <v>0</v>
      </c>
      <c r="CC113" s="141" t="n">
        <f aca="false">(1+$F$15)*'Assumptions - Base'!CC61</f>
        <v>0</v>
      </c>
      <c r="CD113" s="141" t="n">
        <f aca="false">(1+$F$15)*'Assumptions - Base'!CD61</f>
        <v>0</v>
      </c>
      <c r="CE113" s="141" t="n">
        <f aca="false">(1+$F$15)*'Assumptions - Base'!CE61</f>
        <v>0</v>
      </c>
      <c r="CF113" s="141" t="n">
        <f aca="false">(1+$F$15)*'Assumptions - Base'!CF61</f>
        <v>0</v>
      </c>
      <c r="CG113" s="141" t="n">
        <f aca="false">(1+$F$15)*'Assumptions - Base'!CG61</f>
        <v>0</v>
      </c>
      <c r="CH113" s="141" t="n">
        <f aca="false">(1+$F$15)*'Assumptions - Base'!CH61</f>
        <v>0</v>
      </c>
      <c r="CI113" s="141" t="n">
        <f aca="false">(1+$F$15)*'Assumptions - Base'!CI61</f>
        <v>0</v>
      </c>
      <c r="CJ113" s="141" t="n">
        <f aca="false">(1+$F$15)*'Assumptions - Base'!CJ61</f>
        <v>0</v>
      </c>
      <c r="CK113" s="141" t="n">
        <f aca="false">(1+$F$15)*'Assumptions - Base'!CK61</f>
        <v>0</v>
      </c>
      <c r="CL113" s="141" t="n">
        <f aca="false">(1+$F$15)*'Assumptions - Base'!CL61</f>
        <v>0</v>
      </c>
      <c r="CM113" s="141" t="n">
        <f aca="false">(1+$F$15)*'Assumptions - Base'!CM61</f>
        <v>0</v>
      </c>
      <c r="CN113" s="141" t="n">
        <f aca="false">(1+$F$15)*'Assumptions - Base'!CN61</f>
        <v>0</v>
      </c>
      <c r="CO113" s="141" t="n">
        <f aca="false">(1+$F$15)*'Assumptions - Base'!CO61</f>
        <v>0</v>
      </c>
      <c r="CP113" s="141" t="n">
        <f aca="false">(1+$F$15)*'Assumptions - Base'!CP61</f>
        <v>0</v>
      </c>
      <c r="CQ113" s="141" t="n">
        <f aca="false">(1+$F$15)*'Assumptions - Base'!CQ61</f>
        <v>0</v>
      </c>
      <c r="CR113" s="141" t="n">
        <f aca="false">(1+$F$15)*'Assumptions - Base'!CR61</f>
        <v>0</v>
      </c>
      <c r="CS113" s="141" t="n">
        <f aca="false">(1+$F$15)*'Assumptions - Base'!CS61</f>
        <v>0</v>
      </c>
      <c r="CT113" s="141" t="n">
        <f aca="false">(1+$F$15)*'Assumptions - Base'!CT61</f>
        <v>0</v>
      </c>
      <c r="CU113" s="141" t="n">
        <f aca="false">(1+$F$15)*'Assumptions - Base'!CU61</f>
        <v>0</v>
      </c>
      <c r="CV113" s="141" t="n">
        <f aca="false">(1+$F$15)*'Assumptions - Base'!CV61</f>
        <v>0</v>
      </c>
      <c r="CW113" s="141" t="n">
        <f aca="false">(1+$F$15)*'Assumptions - Base'!CW61</f>
        <v>0</v>
      </c>
      <c r="CX113" s="141" t="n">
        <f aca="false">(1+$F$15)*'Assumptions - Base'!CX61</f>
        <v>0</v>
      </c>
      <c r="CY113" s="141" t="n">
        <f aca="false">(1+$F$15)*'Assumptions - Base'!CY61</f>
        <v>0</v>
      </c>
      <c r="CZ113" s="141" t="n">
        <f aca="false">(1+$F$15)*'Assumptions - Base'!CZ61</f>
        <v>0</v>
      </c>
      <c r="DA113" s="141" t="n">
        <f aca="false">(1+$F$15)*'Assumptions - Base'!DA61</f>
        <v>0</v>
      </c>
      <c r="DB113" s="141" t="n">
        <f aca="false">(1+$F$15)*'Assumptions - Base'!DB61</f>
        <v>0</v>
      </c>
    </row>
    <row r="114" customFormat="false" ht="14.25" hidden="false" customHeight="false" outlineLevel="3" collapsed="false">
      <c r="E114" s="3" t="str">
        <f aca="false">'Assumptions - Base'!E62</f>
        <v>Water, utilities and services</v>
      </c>
      <c r="G114" s="7" t="str">
        <f aca="false">'Assumptions - Base'!G62</f>
        <v>US$'M</v>
      </c>
      <c r="Y114" s="99" t="n">
        <f aca="false">SUM(AA114:DB114)</f>
        <v>250.5489</v>
      </c>
      <c r="AA114" s="141" t="n">
        <f aca="false">(1+$F$15)*'Assumptions - Base'!AA62</f>
        <v>33.777</v>
      </c>
      <c r="AB114" s="141" t="n">
        <f aca="false">(1+$F$15)*'Assumptions - Base'!AB62</f>
        <v>44.4806</v>
      </c>
      <c r="AC114" s="141" t="n">
        <f aca="false">(1+$F$15)*'Assumptions - Base'!AC62</f>
        <v>75.7559</v>
      </c>
      <c r="AD114" s="141" t="n">
        <f aca="false">(1+$F$15)*'Assumptions - Base'!AD62</f>
        <v>69.2625</v>
      </c>
      <c r="AE114" s="141" t="n">
        <f aca="false">(1+$F$15)*'Assumptions - Base'!AE62</f>
        <v>27.2729</v>
      </c>
      <c r="AF114" s="141" t="n">
        <f aca="false">(1+$F$15)*'Assumptions - Base'!AF62</f>
        <v>0</v>
      </c>
      <c r="AG114" s="141" t="n">
        <f aca="false">(1+$F$15)*'Assumptions - Base'!AG62</f>
        <v>0</v>
      </c>
      <c r="AH114" s="141" t="n">
        <f aca="false">(1+$F$15)*'Assumptions - Base'!AH62</f>
        <v>0</v>
      </c>
      <c r="AI114" s="141" t="n">
        <f aca="false">(1+$F$15)*'Assumptions - Base'!AI62</f>
        <v>0</v>
      </c>
      <c r="AJ114" s="141" t="n">
        <f aca="false">(1+$F$15)*'Assumptions - Base'!AJ62</f>
        <v>0</v>
      </c>
      <c r="AK114" s="141" t="n">
        <f aca="false">(1+$F$15)*'Assumptions - Base'!AK62</f>
        <v>0</v>
      </c>
      <c r="AL114" s="141" t="n">
        <f aca="false">(1+$F$15)*'Assumptions - Base'!AL62</f>
        <v>0</v>
      </c>
      <c r="AM114" s="141" t="n">
        <f aca="false">(1+$F$15)*'Assumptions - Base'!AM62</f>
        <v>0</v>
      </c>
      <c r="AN114" s="141" t="n">
        <f aca="false">(1+$F$15)*'Assumptions - Base'!AN62</f>
        <v>0</v>
      </c>
      <c r="AO114" s="141" t="n">
        <f aca="false">(1+$F$15)*'Assumptions - Base'!AO62</f>
        <v>0</v>
      </c>
      <c r="AP114" s="141" t="n">
        <f aca="false">(1+$F$15)*'Assumptions - Base'!AP62</f>
        <v>0</v>
      </c>
      <c r="AQ114" s="141" t="n">
        <f aca="false">(1+$F$15)*'Assumptions - Base'!AQ62</f>
        <v>0</v>
      </c>
      <c r="AR114" s="141" t="n">
        <f aca="false">(1+$F$15)*'Assumptions - Base'!AR62</f>
        <v>0</v>
      </c>
      <c r="AS114" s="141" t="n">
        <f aca="false">(1+$F$15)*'Assumptions - Base'!AS62</f>
        <v>0</v>
      </c>
      <c r="AT114" s="141" t="n">
        <f aca="false">(1+$F$15)*'Assumptions - Base'!AT62</f>
        <v>0</v>
      </c>
      <c r="AU114" s="141" t="n">
        <f aca="false">(1+$F$15)*'Assumptions - Base'!AU62</f>
        <v>0</v>
      </c>
      <c r="AV114" s="141" t="n">
        <f aca="false">(1+$F$15)*'Assumptions - Base'!AV62</f>
        <v>0</v>
      </c>
      <c r="AW114" s="141" t="n">
        <f aca="false">(1+$F$15)*'Assumptions - Base'!AW62</f>
        <v>0</v>
      </c>
      <c r="AX114" s="141" t="n">
        <f aca="false">(1+$F$15)*'Assumptions - Base'!AX62</f>
        <v>0</v>
      </c>
      <c r="AY114" s="141" t="n">
        <f aca="false">(1+$F$15)*'Assumptions - Base'!AY62</f>
        <v>0</v>
      </c>
      <c r="AZ114" s="141" t="n">
        <f aca="false">(1+$F$15)*'Assumptions - Base'!AZ62</f>
        <v>0</v>
      </c>
      <c r="BA114" s="141" t="n">
        <f aca="false">(1+$F$15)*'Assumptions - Base'!BA62</f>
        <v>0</v>
      </c>
      <c r="BB114" s="141" t="n">
        <f aca="false">(1+$F$15)*'Assumptions - Base'!BB62</f>
        <v>0</v>
      </c>
      <c r="BC114" s="141" t="n">
        <f aca="false">(1+$F$15)*'Assumptions - Base'!BC62</f>
        <v>0</v>
      </c>
      <c r="BD114" s="141" t="n">
        <f aca="false">(1+$F$15)*'Assumptions - Base'!BD62</f>
        <v>0</v>
      </c>
      <c r="BE114" s="141" t="n">
        <f aca="false">(1+$F$15)*'Assumptions - Base'!BE62</f>
        <v>0</v>
      </c>
      <c r="BF114" s="141" t="n">
        <f aca="false">(1+$F$15)*'Assumptions - Base'!BF62</f>
        <v>0</v>
      </c>
      <c r="BG114" s="141" t="n">
        <f aca="false">(1+$F$15)*'Assumptions - Base'!BG62</f>
        <v>0</v>
      </c>
      <c r="BH114" s="141" t="n">
        <f aca="false">(1+$F$15)*'Assumptions - Base'!BH62</f>
        <v>0</v>
      </c>
      <c r="BI114" s="141" t="n">
        <f aca="false">(1+$F$15)*'Assumptions - Base'!BI62</f>
        <v>0</v>
      </c>
      <c r="BJ114" s="141" t="n">
        <f aca="false">(1+$F$15)*'Assumptions - Base'!BJ62</f>
        <v>0</v>
      </c>
      <c r="BK114" s="141" t="n">
        <f aca="false">(1+$F$15)*'Assumptions - Base'!BK62</f>
        <v>0</v>
      </c>
      <c r="BL114" s="141" t="n">
        <f aca="false">(1+$F$15)*'Assumptions - Base'!BL62</f>
        <v>0</v>
      </c>
      <c r="BM114" s="141" t="n">
        <f aca="false">(1+$F$15)*'Assumptions - Base'!BM62</f>
        <v>0</v>
      </c>
      <c r="BN114" s="141" t="n">
        <f aca="false">(1+$F$15)*'Assumptions - Base'!BN62</f>
        <v>0</v>
      </c>
      <c r="BO114" s="141" t="n">
        <f aca="false">(1+$F$15)*'Assumptions - Base'!BO62</f>
        <v>0</v>
      </c>
      <c r="BP114" s="141" t="n">
        <f aca="false">(1+$F$15)*'Assumptions - Base'!BP62</f>
        <v>0</v>
      </c>
      <c r="BQ114" s="141" t="n">
        <f aca="false">(1+$F$15)*'Assumptions - Base'!BQ62</f>
        <v>0</v>
      </c>
      <c r="BR114" s="141" t="n">
        <f aca="false">(1+$F$15)*'Assumptions - Base'!BR62</f>
        <v>0</v>
      </c>
      <c r="BS114" s="141" t="n">
        <f aca="false">(1+$F$15)*'Assumptions - Base'!BS62</f>
        <v>0</v>
      </c>
      <c r="BT114" s="141" t="n">
        <f aca="false">(1+$F$15)*'Assumptions - Base'!BT62</f>
        <v>0</v>
      </c>
      <c r="BU114" s="141" t="n">
        <f aca="false">(1+$F$15)*'Assumptions - Base'!BU62</f>
        <v>0</v>
      </c>
      <c r="BV114" s="141" t="n">
        <f aca="false">(1+$F$15)*'Assumptions - Base'!BV62</f>
        <v>0</v>
      </c>
      <c r="BW114" s="141" t="n">
        <f aca="false">(1+$F$15)*'Assumptions - Base'!BW62</f>
        <v>0</v>
      </c>
      <c r="BX114" s="141" t="n">
        <f aca="false">(1+$F$15)*'Assumptions - Base'!BX62</f>
        <v>0</v>
      </c>
      <c r="BY114" s="141" t="n">
        <f aca="false">(1+$F$15)*'Assumptions - Base'!BY62</f>
        <v>0</v>
      </c>
      <c r="BZ114" s="141" t="n">
        <f aca="false">(1+$F$15)*'Assumptions - Base'!BZ62</f>
        <v>0</v>
      </c>
      <c r="CA114" s="141" t="n">
        <f aca="false">(1+$F$15)*'Assumptions - Base'!CA62</f>
        <v>0</v>
      </c>
      <c r="CB114" s="141" t="n">
        <f aca="false">(1+$F$15)*'Assumptions - Base'!CB62</f>
        <v>0</v>
      </c>
      <c r="CC114" s="141" t="n">
        <f aca="false">(1+$F$15)*'Assumptions - Base'!CC62</f>
        <v>0</v>
      </c>
      <c r="CD114" s="141" t="n">
        <f aca="false">(1+$F$15)*'Assumptions - Base'!CD62</f>
        <v>0</v>
      </c>
      <c r="CE114" s="141" t="n">
        <f aca="false">(1+$F$15)*'Assumptions - Base'!CE62</f>
        <v>0</v>
      </c>
      <c r="CF114" s="141" t="n">
        <f aca="false">(1+$F$15)*'Assumptions - Base'!CF62</f>
        <v>0</v>
      </c>
      <c r="CG114" s="141" t="n">
        <f aca="false">(1+$F$15)*'Assumptions - Base'!CG62</f>
        <v>0</v>
      </c>
      <c r="CH114" s="141" t="n">
        <f aca="false">(1+$F$15)*'Assumptions - Base'!CH62</f>
        <v>0</v>
      </c>
      <c r="CI114" s="141" t="n">
        <f aca="false">(1+$F$15)*'Assumptions - Base'!CI62</f>
        <v>0</v>
      </c>
      <c r="CJ114" s="141" t="n">
        <f aca="false">(1+$F$15)*'Assumptions - Base'!CJ62</f>
        <v>0</v>
      </c>
      <c r="CK114" s="141" t="n">
        <f aca="false">(1+$F$15)*'Assumptions - Base'!CK62</f>
        <v>0</v>
      </c>
      <c r="CL114" s="141" t="n">
        <f aca="false">(1+$F$15)*'Assumptions - Base'!CL62</f>
        <v>0</v>
      </c>
      <c r="CM114" s="141" t="n">
        <f aca="false">(1+$F$15)*'Assumptions - Base'!CM62</f>
        <v>0</v>
      </c>
      <c r="CN114" s="141" t="n">
        <f aca="false">(1+$F$15)*'Assumptions - Base'!CN62</f>
        <v>0</v>
      </c>
      <c r="CO114" s="141" t="n">
        <f aca="false">(1+$F$15)*'Assumptions - Base'!CO62</f>
        <v>0</v>
      </c>
      <c r="CP114" s="141" t="n">
        <f aca="false">(1+$F$15)*'Assumptions - Base'!CP62</f>
        <v>0</v>
      </c>
      <c r="CQ114" s="141" t="n">
        <f aca="false">(1+$F$15)*'Assumptions - Base'!CQ62</f>
        <v>0</v>
      </c>
      <c r="CR114" s="141" t="n">
        <f aca="false">(1+$F$15)*'Assumptions - Base'!CR62</f>
        <v>0</v>
      </c>
      <c r="CS114" s="141" t="n">
        <f aca="false">(1+$F$15)*'Assumptions - Base'!CS62</f>
        <v>0</v>
      </c>
      <c r="CT114" s="141" t="n">
        <f aca="false">(1+$F$15)*'Assumptions - Base'!CT62</f>
        <v>0</v>
      </c>
      <c r="CU114" s="141" t="n">
        <f aca="false">(1+$F$15)*'Assumptions - Base'!CU62</f>
        <v>0</v>
      </c>
      <c r="CV114" s="141" t="n">
        <f aca="false">(1+$F$15)*'Assumptions - Base'!CV62</f>
        <v>0</v>
      </c>
      <c r="CW114" s="141" t="n">
        <f aca="false">(1+$F$15)*'Assumptions - Base'!CW62</f>
        <v>0</v>
      </c>
      <c r="CX114" s="141" t="n">
        <f aca="false">(1+$F$15)*'Assumptions - Base'!CX62</f>
        <v>0</v>
      </c>
      <c r="CY114" s="141" t="n">
        <f aca="false">(1+$F$15)*'Assumptions - Base'!CY62</f>
        <v>0</v>
      </c>
      <c r="CZ114" s="141" t="n">
        <f aca="false">(1+$F$15)*'Assumptions - Base'!CZ62</f>
        <v>0</v>
      </c>
      <c r="DA114" s="141" t="n">
        <f aca="false">(1+$F$15)*'Assumptions - Base'!DA62</f>
        <v>0</v>
      </c>
      <c r="DB114" s="141" t="n">
        <f aca="false">(1+$F$15)*'Assumptions - Base'!DB62</f>
        <v>0</v>
      </c>
    </row>
    <row r="115" customFormat="false" ht="14.25" hidden="false" customHeight="false" outlineLevel="3" collapsed="false">
      <c r="E115" s="3" t="str">
        <f aca="false">'Assumptions - Base'!E63</f>
        <v>Power supply</v>
      </c>
      <c r="G115" s="7" t="str">
        <f aca="false">'Assumptions - Base'!G63</f>
        <v>US$'M</v>
      </c>
      <c r="Y115" s="99" t="n">
        <f aca="false">SUM(AA115:DB115)</f>
        <v>207.5703</v>
      </c>
      <c r="AA115" s="141" t="n">
        <f aca="false">(1+$F$15)*'Assumptions - Base'!AA63</f>
        <v>27.983</v>
      </c>
      <c r="AB115" s="141" t="n">
        <f aca="false">(1+$F$15)*'Assumptions - Base'!AB63</f>
        <v>36.8505</v>
      </c>
      <c r="AC115" s="141" t="n">
        <f aca="false">(1+$F$15)*'Assumptions - Base'!AC63</f>
        <v>62.7609</v>
      </c>
      <c r="AD115" s="141" t="n">
        <f aca="false">(1+$F$15)*'Assumptions - Base'!AD63</f>
        <v>57.3813</v>
      </c>
      <c r="AE115" s="141" t="n">
        <f aca="false">(1+$F$15)*'Assumptions - Base'!AE63</f>
        <v>22.5946</v>
      </c>
      <c r="AF115" s="141" t="n">
        <f aca="false">(1+$F$15)*'Assumptions - Base'!AF63</f>
        <v>0</v>
      </c>
      <c r="AG115" s="141" t="n">
        <f aca="false">(1+$F$15)*'Assumptions - Base'!AG63</f>
        <v>0</v>
      </c>
      <c r="AH115" s="141" t="n">
        <f aca="false">(1+$F$15)*'Assumptions - Base'!AH63</f>
        <v>0</v>
      </c>
      <c r="AI115" s="141" t="n">
        <f aca="false">(1+$F$15)*'Assumptions - Base'!AI63</f>
        <v>0</v>
      </c>
      <c r="AJ115" s="141" t="n">
        <f aca="false">(1+$F$15)*'Assumptions - Base'!AJ63</f>
        <v>0</v>
      </c>
      <c r="AK115" s="141" t="n">
        <f aca="false">(1+$F$15)*'Assumptions - Base'!AK63</f>
        <v>0</v>
      </c>
      <c r="AL115" s="141" t="n">
        <f aca="false">(1+$F$15)*'Assumptions - Base'!AL63</f>
        <v>0</v>
      </c>
      <c r="AM115" s="141" t="n">
        <f aca="false">(1+$F$15)*'Assumptions - Base'!AM63</f>
        <v>0</v>
      </c>
      <c r="AN115" s="141" t="n">
        <f aca="false">(1+$F$15)*'Assumptions - Base'!AN63</f>
        <v>0</v>
      </c>
      <c r="AO115" s="141" t="n">
        <f aca="false">(1+$F$15)*'Assumptions - Base'!AO63</f>
        <v>0</v>
      </c>
      <c r="AP115" s="141" t="n">
        <f aca="false">(1+$F$15)*'Assumptions - Base'!AP63</f>
        <v>0</v>
      </c>
      <c r="AQ115" s="141" t="n">
        <f aca="false">(1+$F$15)*'Assumptions - Base'!AQ63</f>
        <v>0</v>
      </c>
      <c r="AR115" s="141" t="n">
        <f aca="false">(1+$F$15)*'Assumptions - Base'!AR63</f>
        <v>0</v>
      </c>
      <c r="AS115" s="141" t="n">
        <f aca="false">(1+$F$15)*'Assumptions - Base'!AS63</f>
        <v>0</v>
      </c>
      <c r="AT115" s="141" t="n">
        <f aca="false">(1+$F$15)*'Assumptions - Base'!AT63</f>
        <v>0</v>
      </c>
      <c r="AU115" s="141" t="n">
        <f aca="false">(1+$F$15)*'Assumptions - Base'!AU63</f>
        <v>0</v>
      </c>
      <c r="AV115" s="141" t="n">
        <f aca="false">(1+$F$15)*'Assumptions - Base'!AV63</f>
        <v>0</v>
      </c>
      <c r="AW115" s="141" t="n">
        <f aca="false">(1+$F$15)*'Assumptions - Base'!AW63</f>
        <v>0</v>
      </c>
      <c r="AX115" s="141" t="n">
        <f aca="false">(1+$F$15)*'Assumptions - Base'!AX63</f>
        <v>0</v>
      </c>
      <c r="AY115" s="141" t="n">
        <f aca="false">(1+$F$15)*'Assumptions - Base'!AY63</f>
        <v>0</v>
      </c>
      <c r="AZ115" s="141" t="n">
        <f aca="false">(1+$F$15)*'Assumptions - Base'!AZ63</f>
        <v>0</v>
      </c>
      <c r="BA115" s="141" t="n">
        <f aca="false">(1+$F$15)*'Assumptions - Base'!BA63</f>
        <v>0</v>
      </c>
      <c r="BB115" s="141" t="n">
        <f aca="false">(1+$F$15)*'Assumptions - Base'!BB63</f>
        <v>0</v>
      </c>
      <c r="BC115" s="141" t="n">
        <f aca="false">(1+$F$15)*'Assumptions - Base'!BC63</f>
        <v>0</v>
      </c>
      <c r="BD115" s="141" t="n">
        <f aca="false">(1+$F$15)*'Assumptions - Base'!BD63</f>
        <v>0</v>
      </c>
      <c r="BE115" s="141" t="n">
        <f aca="false">(1+$F$15)*'Assumptions - Base'!BE63</f>
        <v>0</v>
      </c>
      <c r="BF115" s="141" t="n">
        <f aca="false">(1+$F$15)*'Assumptions - Base'!BF63</f>
        <v>0</v>
      </c>
      <c r="BG115" s="141" t="n">
        <f aca="false">(1+$F$15)*'Assumptions - Base'!BG63</f>
        <v>0</v>
      </c>
      <c r="BH115" s="141" t="n">
        <f aca="false">(1+$F$15)*'Assumptions - Base'!BH63</f>
        <v>0</v>
      </c>
      <c r="BI115" s="141" t="n">
        <f aca="false">(1+$F$15)*'Assumptions - Base'!BI63</f>
        <v>0</v>
      </c>
      <c r="BJ115" s="141" t="n">
        <f aca="false">(1+$F$15)*'Assumptions - Base'!BJ63</f>
        <v>0</v>
      </c>
      <c r="BK115" s="141" t="n">
        <f aca="false">(1+$F$15)*'Assumptions - Base'!BK63</f>
        <v>0</v>
      </c>
      <c r="BL115" s="141" t="n">
        <f aca="false">(1+$F$15)*'Assumptions - Base'!BL63</f>
        <v>0</v>
      </c>
      <c r="BM115" s="141" t="n">
        <f aca="false">(1+$F$15)*'Assumptions - Base'!BM63</f>
        <v>0</v>
      </c>
      <c r="BN115" s="141" t="n">
        <f aca="false">(1+$F$15)*'Assumptions - Base'!BN63</f>
        <v>0</v>
      </c>
      <c r="BO115" s="141" t="n">
        <f aca="false">(1+$F$15)*'Assumptions - Base'!BO63</f>
        <v>0</v>
      </c>
      <c r="BP115" s="141" t="n">
        <f aca="false">(1+$F$15)*'Assumptions - Base'!BP63</f>
        <v>0</v>
      </c>
      <c r="BQ115" s="141" t="n">
        <f aca="false">(1+$F$15)*'Assumptions - Base'!BQ63</f>
        <v>0</v>
      </c>
      <c r="BR115" s="141" t="n">
        <f aca="false">(1+$F$15)*'Assumptions - Base'!BR63</f>
        <v>0</v>
      </c>
      <c r="BS115" s="141" t="n">
        <f aca="false">(1+$F$15)*'Assumptions - Base'!BS63</f>
        <v>0</v>
      </c>
      <c r="BT115" s="141" t="n">
        <f aca="false">(1+$F$15)*'Assumptions - Base'!BT63</f>
        <v>0</v>
      </c>
      <c r="BU115" s="141" t="n">
        <f aca="false">(1+$F$15)*'Assumptions - Base'!BU63</f>
        <v>0</v>
      </c>
      <c r="BV115" s="141" t="n">
        <f aca="false">(1+$F$15)*'Assumptions - Base'!BV63</f>
        <v>0</v>
      </c>
      <c r="BW115" s="141" t="n">
        <f aca="false">(1+$F$15)*'Assumptions - Base'!BW63</f>
        <v>0</v>
      </c>
      <c r="BX115" s="141" t="n">
        <f aca="false">(1+$F$15)*'Assumptions - Base'!BX63</f>
        <v>0</v>
      </c>
      <c r="BY115" s="141" t="n">
        <f aca="false">(1+$F$15)*'Assumptions - Base'!BY63</f>
        <v>0</v>
      </c>
      <c r="BZ115" s="141" t="n">
        <f aca="false">(1+$F$15)*'Assumptions - Base'!BZ63</f>
        <v>0</v>
      </c>
      <c r="CA115" s="141" t="n">
        <f aca="false">(1+$F$15)*'Assumptions - Base'!CA63</f>
        <v>0</v>
      </c>
      <c r="CB115" s="141" t="n">
        <f aca="false">(1+$F$15)*'Assumptions - Base'!CB63</f>
        <v>0</v>
      </c>
      <c r="CC115" s="141" t="n">
        <f aca="false">(1+$F$15)*'Assumptions - Base'!CC63</f>
        <v>0</v>
      </c>
      <c r="CD115" s="141" t="n">
        <f aca="false">(1+$F$15)*'Assumptions - Base'!CD63</f>
        <v>0</v>
      </c>
      <c r="CE115" s="141" t="n">
        <f aca="false">(1+$F$15)*'Assumptions - Base'!CE63</f>
        <v>0</v>
      </c>
      <c r="CF115" s="141" t="n">
        <f aca="false">(1+$F$15)*'Assumptions - Base'!CF63</f>
        <v>0</v>
      </c>
      <c r="CG115" s="141" t="n">
        <f aca="false">(1+$F$15)*'Assumptions - Base'!CG63</f>
        <v>0</v>
      </c>
      <c r="CH115" s="141" t="n">
        <f aca="false">(1+$F$15)*'Assumptions - Base'!CH63</f>
        <v>0</v>
      </c>
      <c r="CI115" s="141" t="n">
        <f aca="false">(1+$F$15)*'Assumptions - Base'!CI63</f>
        <v>0</v>
      </c>
      <c r="CJ115" s="141" t="n">
        <f aca="false">(1+$F$15)*'Assumptions - Base'!CJ63</f>
        <v>0</v>
      </c>
      <c r="CK115" s="141" t="n">
        <f aca="false">(1+$F$15)*'Assumptions - Base'!CK63</f>
        <v>0</v>
      </c>
      <c r="CL115" s="141" t="n">
        <f aca="false">(1+$F$15)*'Assumptions - Base'!CL63</f>
        <v>0</v>
      </c>
      <c r="CM115" s="141" t="n">
        <f aca="false">(1+$F$15)*'Assumptions - Base'!CM63</f>
        <v>0</v>
      </c>
      <c r="CN115" s="141" t="n">
        <f aca="false">(1+$F$15)*'Assumptions - Base'!CN63</f>
        <v>0</v>
      </c>
      <c r="CO115" s="141" t="n">
        <f aca="false">(1+$F$15)*'Assumptions - Base'!CO63</f>
        <v>0</v>
      </c>
      <c r="CP115" s="141" t="n">
        <f aca="false">(1+$F$15)*'Assumptions - Base'!CP63</f>
        <v>0</v>
      </c>
      <c r="CQ115" s="141" t="n">
        <f aca="false">(1+$F$15)*'Assumptions - Base'!CQ63</f>
        <v>0</v>
      </c>
      <c r="CR115" s="141" t="n">
        <f aca="false">(1+$F$15)*'Assumptions - Base'!CR63</f>
        <v>0</v>
      </c>
      <c r="CS115" s="141" t="n">
        <f aca="false">(1+$F$15)*'Assumptions - Base'!CS63</f>
        <v>0</v>
      </c>
      <c r="CT115" s="141" t="n">
        <f aca="false">(1+$F$15)*'Assumptions - Base'!CT63</f>
        <v>0</v>
      </c>
      <c r="CU115" s="141" t="n">
        <f aca="false">(1+$F$15)*'Assumptions - Base'!CU63</f>
        <v>0</v>
      </c>
      <c r="CV115" s="141" t="n">
        <f aca="false">(1+$F$15)*'Assumptions - Base'!CV63</f>
        <v>0</v>
      </c>
      <c r="CW115" s="141" t="n">
        <f aca="false">(1+$F$15)*'Assumptions - Base'!CW63</f>
        <v>0</v>
      </c>
      <c r="CX115" s="141" t="n">
        <f aca="false">(1+$F$15)*'Assumptions - Base'!CX63</f>
        <v>0</v>
      </c>
      <c r="CY115" s="141" t="n">
        <f aca="false">(1+$F$15)*'Assumptions - Base'!CY63</f>
        <v>0</v>
      </c>
      <c r="CZ115" s="141" t="n">
        <f aca="false">(1+$F$15)*'Assumptions - Base'!CZ63</f>
        <v>0</v>
      </c>
      <c r="DA115" s="141" t="n">
        <f aca="false">(1+$F$15)*'Assumptions - Base'!DA63</f>
        <v>0</v>
      </c>
      <c r="DB115" s="141" t="n">
        <f aca="false">(1+$F$15)*'Assumptions - Base'!DB63</f>
        <v>0</v>
      </c>
    </row>
    <row r="116" customFormat="false" ht="14.25" hidden="false" customHeight="false" outlineLevel="3" collapsed="false">
      <c r="E116" s="3" t="str">
        <f aca="false">'Assumptions - Base'!E64</f>
        <v>Other infrastructure (including rail)</v>
      </c>
      <c r="G116" s="7" t="str">
        <f aca="false">'Assumptions - Base'!G64</f>
        <v>US$'M</v>
      </c>
      <c r="Y116" s="99" t="n">
        <f aca="false">SUM(AA116:DB116)</f>
        <v>281.6927</v>
      </c>
      <c r="AA116" s="141" t="n">
        <f aca="false">(1+$F$15)*'Assumptions - Base'!AA64</f>
        <v>37.9756</v>
      </c>
      <c r="AB116" s="141" t="n">
        <f aca="false">(1+$F$15)*'Assumptions - Base'!AB64</f>
        <v>50.0096</v>
      </c>
      <c r="AC116" s="141" t="n">
        <f aca="false">(1+$F$15)*'Assumptions - Base'!AC64</f>
        <v>85.1726</v>
      </c>
      <c r="AD116" s="141" t="n">
        <f aca="false">(1+$F$15)*'Assumptions - Base'!AD64</f>
        <v>77.8719</v>
      </c>
      <c r="AE116" s="141" t="n">
        <f aca="false">(1+$F$15)*'Assumptions - Base'!AE64</f>
        <v>30.663</v>
      </c>
      <c r="AF116" s="141" t="n">
        <f aca="false">(1+$F$15)*'Assumptions - Base'!AF64</f>
        <v>0</v>
      </c>
      <c r="AG116" s="141" t="n">
        <f aca="false">(1+$F$15)*'Assumptions - Base'!AG64</f>
        <v>0</v>
      </c>
      <c r="AH116" s="141" t="n">
        <f aca="false">(1+$F$15)*'Assumptions - Base'!AH64</f>
        <v>0</v>
      </c>
      <c r="AI116" s="141" t="n">
        <f aca="false">(1+$F$15)*'Assumptions - Base'!AI64</f>
        <v>0</v>
      </c>
      <c r="AJ116" s="141" t="n">
        <f aca="false">(1+$F$15)*'Assumptions - Base'!AJ64</f>
        <v>0</v>
      </c>
      <c r="AK116" s="141" t="n">
        <f aca="false">(1+$F$15)*'Assumptions - Base'!AK64</f>
        <v>0</v>
      </c>
      <c r="AL116" s="141" t="n">
        <f aca="false">(1+$F$15)*'Assumptions - Base'!AL64</f>
        <v>0</v>
      </c>
      <c r="AM116" s="141" t="n">
        <f aca="false">(1+$F$15)*'Assumptions - Base'!AM64</f>
        <v>0</v>
      </c>
      <c r="AN116" s="141" t="n">
        <f aca="false">(1+$F$15)*'Assumptions - Base'!AN64</f>
        <v>0</v>
      </c>
      <c r="AO116" s="141" t="n">
        <f aca="false">(1+$F$15)*'Assumptions - Base'!AO64</f>
        <v>0</v>
      </c>
      <c r="AP116" s="141" t="n">
        <f aca="false">(1+$F$15)*'Assumptions - Base'!AP64</f>
        <v>0</v>
      </c>
      <c r="AQ116" s="141" t="n">
        <f aca="false">(1+$F$15)*'Assumptions - Base'!AQ64</f>
        <v>0</v>
      </c>
      <c r="AR116" s="141" t="n">
        <f aca="false">(1+$F$15)*'Assumptions - Base'!AR64</f>
        <v>0</v>
      </c>
      <c r="AS116" s="141" t="n">
        <f aca="false">(1+$F$15)*'Assumptions - Base'!AS64</f>
        <v>0</v>
      </c>
      <c r="AT116" s="141" t="n">
        <f aca="false">(1+$F$15)*'Assumptions - Base'!AT64</f>
        <v>0</v>
      </c>
      <c r="AU116" s="141" t="n">
        <f aca="false">(1+$F$15)*'Assumptions - Base'!AU64</f>
        <v>0</v>
      </c>
      <c r="AV116" s="141" t="n">
        <f aca="false">(1+$F$15)*'Assumptions - Base'!AV64</f>
        <v>0</v>
      </c>
      <c r="AW116" s="141" t="n">
        <f aca="false">(1+$F$15)*'Assumptions - Base'!AW64</f>
        <v>0</v>
      </c>
      <c r="AX116" s="141" t="n">
        <f aca="false">(1+$F$15)*'Assumptions - Base'!AX64</f>
        <v>0</v>
      </c>
      <c r="AY116" s="141" t="n">
        <f aca="false">(1+$F$15)*'Assumptions - Base'!AY64</f>
        <v>0</v>
      </c>
      <c r="AZ116" s="141" t="n">
        <f aca="false">(1+$F$15)*'Assumptions - Base'!AZ64</f>
        <v>0</v>
      </c>
      <c r="BA116" s="141" t="n">
        <f aca="false">(1+$F$15)*'Assumptions - Base'!BA64</f>
        <v>0</v>
      </c>
      <c r="BB116" s="141" t="n">
        <f aca="false">(1+$F$15)*'Assumptions - Base'!BB64</f>
        <v>0</v>
      </c>
      <c r="BC116" s="141" t="n">
        <f aca="false">(1+$F$15)*'Assumptions - Base'!BC64</f>
        <v>0</v>
      </c>
      <c r="BD116" s="141" t="n">
        <f aca="false">(1+$F$15)*'Assumptions - Base'!BD64</f>
        <v>0</v>
      </c>
      <c r="BE116" s="141" t="n">
        <f aca="false">(1+$F$15)*'Assumptions - Base'!BE64</f>
        <v>0</v>
      </c>
      <c r="BF116" s="141" t="n">
        <f aca="false">(1+$F$15)*'Assumptions - Base'!BF64</f>
        <v>0</v>
      </c>
      <c r="BG116" s="141" t="n">
        <f aca="false">(1+$F$15)*'Assumptions - Base'!BG64</f>
        <v>0</v>
      </c>
      <c r="BH116" s="141" t="n">
        <f aca="false">(1+$F$15)*'Assumptions - Base'!BH64</f>
        <v>0</v>
      </c>
      <c r="BI116" s="141" t="n">
        <f aca="false">(1+$F$15)*'Assumptions - Base'!BI64</f>
        <v>0</v>
      </c>
      <c r="BJ116" s="141" t="n">
        <f aca="false">(1+$F$15)*'Assumptions - Base'!BJ64</f>
        <v>0</v>
      </c>
      <c r="BK116" s="141" t="n">
        <f aca="false">(1+$F$15)*'Assumptions - Base'!BK64</f>
        <v>0</v>
      </c>
      <c r="BL116" s="141" t="n">
        <f aca="false">(1+$F$15)*'Assumptions - Base'!BL64</f>
        <v>0</v>
      </c>
      <c r="BM116" s="141" t="n">
        <f aca="false">(1+$F$15)*'Assumptions - Base'!BM64</f>
        <v>0</v>
      </c>
      <c r="BN116" s="141" t="n">
        <f aca="false">(1+$F$15)*'Assumptions - Base'!BN64</f>
        <v>0</v>
      </c>
      <c r="BO116" s="141" t="n">
        <f aca="false">(1+$F$15)*'Assumptions - Base'!BO64</f>
        <v>0</v>
      </c>
      <c r="BP116" s="141" t="n">
        <f aca="false">(1+$F$15)*'Assumptions - Base'!BP64</f>
        <v>0</v>
      </c>
      <c r="BQ116" s="141" t="n">
        <f aca="false">(1+$F$15)*'Assumptions - Base'!BQ64</f>
        <v>0</v>
      </c>
      <c r="BR116" s="141" t="n">
        <f aca="false">(1+$F$15)*'Assumptions - Base'!BR64</f>
        <v>0</v>
      </c>
      <c r="BS116" s="141" t="n">
        <f aca="false">(1+$F$15)*'Assumptions - Base'!BS64</f>
        <v>0</v>
      </c>
      <c r="BT116" s="141" t="n">
        <f aca="false">(1+$F$15)*'Assumptions - Base'!BT64</f>
        <v>0</v>
      </c>
      <c r="BU116" s="141" t="n">
        <f aca="false">(1+$F$15)*'Assumptions - Base'!BU64</f>
        <v>0</v>
      </c>
      <c r="BV116" s="141" t="n">
        <f aca="false">(1+$F$15)*'Assumptions - Base'!BV64</f>
        <v>0</v>
      </c>
      <c r="BW116" s="141" t="n">
        <f aca="false">(1+$F$15)*'Assumptions - Base'!BW64</f>
        <v>0</v>
      </c>
      <c r="BX116" s="141" t="n">
        <f aca="false">(1+$F$15)*'Assumptions - Base'!BX64</f>
        <v>0</v>
      </c>
      <c r="BY116" s="141" t="n">
        <f aca="false">(1+$F$15)*'Assumptions - Base'!BY64</f>
        <v>0</v>
      </c>
      <c r="BZ116" s="141" t="n">
        <f aca="false">(1+$F$15)*'Assumptions - Base'!BZ64</f>
        <v>0</v>
      </c>
      <c r="CA116" s="141" t="n">
        <f aca="false">(1+$F$15)*'Assumptions - Base'!CA64</f>
        <v>0</v>
      </c>
      <c r="CB116" s="141" t="n">
        <f aca="false">(1+$F$15)*'Assumptions - Base'!CB64</f>
        <v>0</v>
      </c>
      <c r="CC116" s="141" t="n">
        <f aca="false">(1+$F$15)*'Assumptions - Base'!CC64</f>
        <v>0</v>
      </c>
      <c r="CD116" s="141" t="n">
        <f aca="false">(1+$F$15)*'Assumptions - Base'!CD64</f>
        <v>0</v>
      </c>
      <c r="CE116" s="141" t="n">
        <f aca="false">(1+$F$15)*'Assumptions - Base'!CE64</f>
        <v>0</v>
      </c>
      <c r="CF116" s="141" t="n">
        <f aca="false">(1+$F$15)*'Assumptions - Base'!CF64</f>
        <v>0</v>
      </c>
      <c r="CG116" s="141" t="n">
        <f aca="false">(1+$F$15)*'Assumptions - Base'!CG64</f>
        <v>0</v>
      </c>
      <c r="CH116" s="141" t="n">
        <f aca="false">(1+$F$15)*'Assumptions - Base'!CH64</f>
        <v>0</v>
      </c>
      <c r="CI116" s="141" t="n">
        <f aca="false">(1+$F$15)*'Assumptions - Base'!CI64</f>
        <v>0</v>
      </c>
      <c r="CJ116" s="141" t="n">
        <f aca="false">(1+$F$15)*'Assumptions - Base'!CJ64</f>
        <v>0</v>
      </c>
      <c r="CK116" s="141" t="n">
        <f aca="false">(1+$F$15)*'Assumptions - Base'!CK64</f>
        <v>0</v>
      </c>
      <c r="CL116" s="141" t="n">
        <f aca="false">(1+$F$15)*'Assumptions - Base'!CL64</f>
        <v>0</v>
      </c>
      <c r="CM116" s="141" t="n">
        <f aca="false">(1+$F$15)*'Assumptions - Base'!CM64</f>
        <v>0</v>
      </c>
      <c r="CN116" s="141" t="n">
        <f aca="false">(1+$F$15)*'Assumptions - Base'!CN64</f>
        <v>0</v>
      </c>
      <c r="CO116" s="141" t="n">
        <f aca="false">(1+$F$15)*'Assumptions - Base'!CO64</f>
        <v>0</v>
      </c>
      <c r="CP116" s="141" t="n">
        <f aca="false">(1+$F$15)*'Assumptions - Base'!CP64</f>
        <v>0</v>
      </c>
      <c r="CQ116" s="141" t="n">
        <f aca="false">(1+$F$15)*'Assumptions - Base'!CQ64</f>
        <v>0</v>
      </c>
      <c r="CR116" s="141" t="n">
        <f aca="false">(1+$F$15)*'Assumptions - Base'!CR64</f>
        <v>0</v>
      </c>
      <c r="CS116" s="141" t="n">
        <f aca="false">(1+$F$15)*'Assumptions - Base'!CS64</f>
        <v>0</v>
      </c>
      <c r="CT116" s="141" t="n">
        <f aca="false">(1+$F$15)*'Assumptions - Base'!CT64</f>
        <v>0</v>
      </c>
      <c r="CU116" s="141" t="n">
        <f aca="false">(1+$F$15)*'Assumptions - Base'!CU64</f>
        <v>0</v>
      </c>
      <c r="CV116" s="141" t="n">
        <f aca="false">(1+$F$15)*'Assumptions - Base'!CV64</f>
        <v>0</v>
      </c>
      <c r="CW116" s="141" t="n">
        <f aca="false">(1+$F$15)*'Assumptions - Base'!CW64</f>
        <v>0</v>
      </c>
      <c r="CX116" s="141" t="n">
        <f aca="false">(1+$F$15)*'Assumptions - Base'!CX64</f>
        <v>0</v>
      </c>
      <c r="CY116" s="141" t="n">
        <f aca="false">(1+$F$15)*'Assumptions - Base'!CY64</f>
        <v>0</v>
      </c>
      <c r="CZ116" s="141" t="n">
        <f aca="false">(1+$F$15)*'Assumptions - Base'!CZ64</f>
        <v>0</v>
      </c>
      <c r="DA116" s="141" t="n">
        <f aca="false">(1+$F$15)*'Assumptions - Base'!DA64</f>
        <v>0</v>
      </c>
      <c r="DB116" s="141" t="n">
        <f aca="false">(1+$F$15)*'Assumptions - Base'!DB64</f>
        <v>0</v>
      </c>
    </row>
    <row r="117" customFormat="false" ht="14.25" hidden="false" customHeight="false" outlineLevel="3" collapsed="false">
      <c r="E117" s="3" t="str">
        <f aca="false">'Assumptions - Base'!E65</f>
        <v>Owners' team and indirect costs</v>
      </c>
      <c r="G117" s="7" t="str">
        <f aca="false">'Assumptions - Base'!G65</f>
        <v>US$'M</v>
      </c>
      <c r="Y117" s="99" t="n">
        <f aca="false">SUM(AA117:DB117)</f>
        <v>658.4637</v>
      </c>
      <c r="AA117" s="141" t="n">
        <f aca="false">(1+$F$15)*'Assumptions - Base'!AA65</f>
        <v>88.7689</v>
      </c>
      <c r="AB117" s="141" t="n">
        <f aca="false">(1+$F$15)*'Assumptions - Base'!AB65</f>
        <v>116.8987</v>
      </c>
      <c r="AC117" s="141" t="n">
        <f aca="false">(1+$F$15)*'Assumptions - Base'!AC65</f>
        <v>199.093</v>
      </c>
      <c r="AD117" s="141" t="n">
        <f aca="false">(1+$F$15)*'Assumptions - Base'!AD65</f>
        <v>182.0275</v>
      </c>
      <c r="AE117" s="141" t="n">
        <f aca="false">(1+$F$15)*'Assumptions - Base'!AE65</f>
        <v>71.6756</v>
      </c>
      <c r="AF117" s="141" t="n">
        <f aca="false">(1+$F$15)*'Assumptions - Base'!AF65</f>
        <v>0</v>
      </c>
      <c r="AG117" s="141" t="n">
        <f aca="false">(1+$F$15)*'Assumptions - Base'!AG65</f>
        <v>0</v>
      </c>
      <c r="AH117" s="141" t="n">
        <f aca="false">(1+$F$15)*'Assumptions - Base'!AH65</f>
        <v>0</v>
      </c>
      <c r="AI117" s="141" t="n">
        <f aca="false">(1+$F$15)*'Assumptions - Base'!AI65</f>
        <v>0</v>
      </c>
      <c r="AJ117" s="141" t="n">
        <f aca="false">(1+$F$15)*'Assumptions - Base'!AJ65</f>
        <v>0</v>
      </c>
      <c r="AK117" s="141" t="n">
        <f aca="false">(1+$F$15)*'Assumptions - Base'!AK65</f>
        <v>0</v>
      </c>
      <c r="AL117" s="141" t="n">
        <f aca="false">(1+$F$15)*'Assumptions - Base'!AL65</f>
        <v>0</v>
      </c>
      <c r="AM117" s="141" t="n">
        <f aca="false">(1+$F$15)*'Assumptions - Base'!AM65</f>
        <v>0</v>
      </c>
      <c r="AN117" s="141" t="n">
        <f aca="false">(1+$F$15)*'Assumptions - Base'!AN65</f>
        <v>0</v>
      </c>
      <c r="AO117" s="141" t="n">
        <f aca="false">(1+$F$15)*'Assumptions - Base'!AO65</f>
        <v>0</v>
      </c>
      <c r="AP117" s="141" t="n">
        <f aca="false">(1+$F$15)*'Assumptions - Base'!AP65</f>
        <v>0</v>
      </c>
      <c r="AQ117" s="141" t="n">
        <f aca="false">(1+$F$15)*'Assumptions - Base'!AQ65</f>
        <v>0</v>
      </c>
      <c r="AR117" s="141" t="n">
        <f aca="false">(1+$F$15)*'Assumptions - Base'!AR65</f>
        <v>0</v>
      </c>
      <c r="AS117" s="141" t="n">
        <f aca="false">(1+$F$15)*'Assumptions - Base'!AS65</f>
        <v>0</v>
      </c>
      <c r="AT117" s="141" t="n">
        <f aca="false">(1+$F$15)*'Assumptions - Base'!AT65</f>
        <v>0</v>
      </c>
      <c r="AU117" s="141" t="n">
        <f aca="false">(1+$F$15)*'Assumptions - Base'!AU65</f>
        <v>0</v>
      </c>
      <c r="AV117" s="141" t="n">
        <f aca="false">(1+$F$15)*'Assumptions - Base'!AV65</f>
        <v>0</v>
      </c>
      <c r="AW117" s="141" t="n">
        <f aca="false">(1+$F$15)*'Assumptions - Base'!AW65</f>
        <v>0</v>
      </c>
      <c r="AX117" s="141" t="n">
        <f aca="false">(1+$F$15)*'Assumptions - Base'!AX65</f>
        <v>0</v>
      </c>
      <c r="AY117" s="141" t="n">
        <f aca="false">(1+$F$15)*'Assumptions - Base'!AY65</f>
        <v>0</v>
      </c>
      <c r="AZ117" s="141" t="n">
        <f aca="false">(1+$F$15)*'Assumptions - Base'!AZ65</f>
        <v>0</v>
      </c>
      <c r="BA117" s="141" t="n">
        <f aca="false">(1+$F$15)*'Assumptions - Base'!BA65</f>
        <v>0</v>
      </c>
      <c r="BB117" s="141" t="n">
        <f aca="false">(1+$F$15)*'Assumptions - Base'!BB65</f>
        <v>0</v>
      </c>
      <c r="BC117" s="141" t="n">
        <f aca="false">(1+$F$15)*'Assumptions - Base'!BC65</f>
        <v>0</v>
      </c>
      <c r="BD117" s="141" t="n">
        <f aca="false">(1+$F$15)*'Assumptions - Base'!BD65</f>
        <v>0</v>
      </c>
      <c r="BE117" s="141" t="n">
        <f aca="false">(1+$F$15)*'Assumptions - Base'!BE65</f>
        <v>0</v>
      </c>
      <c r="BF117" s="141" t="n">
        <f aca="false">(1+$F$15)*'Assumptions - Base'!BF65</f>
        <v>0</v>
      </c>
      <c r="BG117" s="141" t="n">
        <f aca="false">(1+$F$15)*'Assumptions - Base'!BG65</f>
        <v>0</v>
      </c>
      <c r="BH117" s="141" t="n">
        <f aca="false">(1+$F$15)*'Assumptions - Base'!BH65</f>
        <v>0</v>
      </c>
      <c r="BI117" s="141" t="n">
        <f aca="false">(1+$F$15)*'Assumptions - Base'!BI65</f>
        <v>0</v>
      </c>
      <c r="BJ117" s="141" t="n">
        <f aca="false">(1+$F$15)*'Assumptions - Base'!BJ65</f>
        <v>0</v>
      </c>
      <c r="BK117" s="141" t="n">
        <f aca="false">(1+$F$15)*'Assumptions - Base'!BK65</f>
        <v>0</v>
      </c>
      <c r="BL117" s="141" t="n">
        <f aca="false">(1+$F$15)*'Assumptions - Base'!BL65</f>
        <v>0</v>
      </c>
      <c r="BM117" s="141" t="n">
        <f aca="false">(1+$F$15)*'Assumptions - Base'!BM65</f>
        <v>0</v>
      </c>
      <c r="BN117" s="141" t="n">
        <f aca="false">(1+$F$15)*'Assumptions - Base'!BN65</f>
        <v>0</v>
      </c>
      <c r="BO117" s="141" t="n">
        <f aca="false">(1+$F$15)*'Assumptions - Base'!BO65</f>
        <v>0</v>
      </c>
      <c r="BP117" s="141" t="n">
        <f aca="false">(1+$F$15)*'Assumptions - Base'!BP65</f>
        <v>0</v>
      </c>
      <c r="BQ117" s="141" t="n">
        <f aca="false">(1+$F$15)*'Assumptions - Base'!BQ65</f>
        <v>0</v>
      </c>
      <c r="BR117" s="141" t="n">
        <f aca="false">(1+$F$15)*'Assumptions - Base'!BR65</f>
        <v>0</v>
      </c>
      <c r="BS117" s="141" t="n">
        <f aca="false">(1+$F$15)*'Assumptions - Base'!BS65</f>
        <v>0</v>
      </c>
      <c r="BT117" s="141" t="n">
        <f aca="false">(1+$F$15)*'Assumptions - Base'!BT65</f>
        <v>0</v>
      </c>
      <c r="BU117" s="141" t="n">
        <f aca="false">(1+$F$15)*'Assumptions - Base'!BU65</f>
        <v>0</v>
      </c>
      <c r="BV117" s="141" t="n">
        <f aca="false">(1+$F$15)*'Assumptions - Base'!BV65</f>
        <v>0</v>
      </c>
      <c r="BW117" s="141" t="n">
        <f aca="false">(1+$F$15)*'Assumptions - Base'!BW65</f>
        <v>0</v>
      </c>
      <c r="BX117" s="141" t="n">
        <f aca="false">(1+$F$15)*'Assumptions - Base'!BX65</f>
        <v>0</v>
      </c>
      <c r="BY117" s="141" t="n">
        <f aca="false">(1+$F$15)*'Assumptions - Base'!BY65</f>
        <v>0</v>
      </c>
      <c r="BZ117" s="141" t="n">
        <f aca="false">(1+$F$15)*'Assumptions - Base'!BZ65</f>
        <v>0</v>
      </c>
      <c r="CA117" s="141" t="n">
        <f aca="false">(1+$F$15)*'Assumptions - Base'!CA65</f>
        <v>0</v>
      </c>
      <c r="CB117" s="141" t="n">
        <f aca="false">(1+$F$15)*'Assumptions - Base'!CB65</f>
        <v>0</v>
      </c>
      <c r="CC117" s="141" t="n">
        <f aca="false">(1+$F$15)*'Assumptions - Base'!CC65</f>
        <v>0</v>
      </c>
      <c r="CD117" s="141" t="n">
        <f aca="false">(1+$F$15)*'Assumptions - Base'!CD65</f>
        <v>0</v>
      </c>
      <c r="CE117" s="141" t="n">
        <f aca="false">(1+$F$15)*'Assumptions - Base'!CE65</f>
        <v>0</v>
      </c>
      <c r="CF117" s="141" t="n">
        <f aca="false">(1+$F$15)*'Assumptions - Base'!CF65</f>
        <v>0</v>
      </c>
      <c r="CG117" s="141" t="n">
        <f aca="false">(1+$F$15)*'Assumptions - Base'!CG65</f>
        <v>0</v>
      </c>
      <c r="CH117" s="141" t="n">
        <f aca="false">(1+$F$15)*'Assumptions - Base'!CH65</f>
        <v>0</v>
      </c>
      <c r="CI117" s="141" t="n">
        <f aca="false">(1+$F$15)*'Assumptions - Base'!CI65</f>
        <v>0</v>
      </c>
      <c r="CJ117" s="141" t="n">
        <f aca="false">(1+$F$15)*'Assumptions - Base'!CJ65</f>
        <v>0</v>
      </c>
      <c r="CK117" s="141" t="n">
        <f aca="false">(1+$F$15)*'Assumptions - Base'!CK65</f>
        <v>0</v>
      </c>
      <c r="CL117" s="141" t="n">
        <f aca="false">(1+$F$15)*'Assumptions - Base'!CL65</f>
        <v>0</v>
      </c>
      <c r="CM117" s="141" t="n">
        <f aca="false">(1+$F$15)*'Assumptions - Base'!CM65</f>
        <v>0</v>
      </c>
      <c r="CN117" s="141" t="n">
        <f aca="false">(1+$F$15)*'Assumptions - Base'!CN65</f>
        <v>0</v>
      </c>
      <c r="CO117" s="141" t="n">
        <f aca="false">(1+$F$15)*'Assumptions - Base'!CO65</f>
        <v>0</v>
      </c>
      <c r="CP117" s="141" t="n">
        <f aca="false">(1+$F$15)*'Assumptions - Base'!CP65</f>
        <v>0</v>
      </c>
      <c r="CQ117" s="141" t="n">
        <f aca="false">(1+$F$15)*'Assumptions - Base'!CQ65</f>
        <v>0</v>
      </c>
      <c r="CR117" s="141" t="n">
        <f aca="false">(1+$F$15)*'Assumptions - Base'!CR65</f>
        <v>0</v>
      </c>
      <c r="CS117" s="141" t="n">
        <f aca="false">(1+$F$15)*'Assumptions - Base'!CS65</f>
        <v>0</v>
      </c>
      <c r="CT117" s="141" t="n">
        <f aca="false">(1+$F$15)*'Assumptions - Base'!CT65</f>
        <v>0</v>
      </c>
      <c r="CU117" s="141" t="n">
        <f aca="false">(1+$F$15)*'Assumptions - Base'!CU65</f>
        <v>0</v>
      </c>
      <c r="CV117" s="141" t="n">
        <f aca="false">(1+$F$15)*'Assumptions - Base'!CV65</f>
        <v>0</v>
      </c>
      <c r="CW117" s="141" t="n">
        <f aca="false">(1+$F$15)*'Assumptions - Base'!CW65</f>
        <v>0</v>
      </c>
      <c r="CX117" s="141" t="n">
        <f aca="false">(1+$F$15)*'Assumptions - Base'!CX65</f>
        <v>0</v>
      </c>
      <c r="CY117" s="141" t="n">
        <f aca="false">(1+$F$15)*'Assumptions - Base'!CY65</f>
        <v>0</v>
      </c>
      <c r="CZ117" s="141" t="n">
        <f aca="false">(1+$F$15)*'Assumptions - Base'!CZ65</f>
        <v>0</v>
      </c>
      <c r="DA117" s="141" t="n">
        <f aca="false">(1+$F$15)*'Assumptions - Base'!DA65</f>
        <v>0</v>
      </c>
      <c r="DB117" s="141" t="n">
        <f aca="false">(1+$F$15)*'Assumptions - Base'!DB65</f>
        <v>0</v>
      </c>
    </row>
    <row r="118" customFormat="false" ht="14.25" hidden="false" customHeight="false" outlineLevel="3" collapsed="false">
      <c r="E118" s="3" t="str">
        <f aca="false">'Assumptions - Base'!E66</f>
        <v>Deferred stripping (capitalised)</v>
      </c>
      <c r="G118" s="7" t="str">
        <f aca="false">'Assumptions - Base'!G66</f>
        <v>US$'M</v>
      </c>
      <c r="Y118" s="99" t="n">
        <f aca="false">SUM(AA118:DB118)</f>
        <v>1333.3</v>
      </c>
      <c r="AA118" s="141" t="n">
        <f aca="false">(1+$F$15)*'Assumptions - Base'!AA66</f>
        <v>0</v>
      </c>
      <c r="AB118" s="141" t="n">
        <f aca="false">(1+$F$15)*'Assumptions - Base'!AB66</f>
        <v>0</v>
      </c>
      <c r="AC118" s="141" t="n">
        <f aca="false">(1+$F$15)*'Assumptions - Base'!AC66</f>
        <v>0</v>
      </c>
      <c r="AD118" s="141" t="n">
        <f aca="false">(1+$F$15)*'Assumptions - Base'!AD66</f>
        <v>0</v>
      </c>
      <c r="AE118" s="141" t="n">
        <f aca="false">(1+$F$15)*'Assumptions - Base'!AE66</f>
        <v>113.9</v>
      </c>
      <c r="AF118" s="141" t="n">
        <f aca="false">(1+$F$15)*'Assumptions - Base'!AF66</f>
        <v>123.6</v>
      </c>
      <c r="AG118" s="141" t="n">
        <f aca="false">(1+$F$15)*'Assumptions - Base'!AG66</f>
        <v>148.3</v>
      </c>
      <c r="AH118" s="141" t="n">
        <f aca="false">(1+$F$15)*'Assumptions - Base'!AH66</f>
        <v>159.3</v>
      </c>
      <c r="AI118" s="141" t="n">
        <f aca="false">(1+$F$15)*'Assumptions - Base'!AI66</f>
        <v>122.9</v>
      </c>
      <c r="AJ118" s="141" t="n">
        <f aca="false">(1+$F$15)*'Assumptions - Base'!AJ66</f>
        <v>150.9</v>
      </c>
      <c r="AK118" s="141" t="n">
        <f aca="false">(1+$F$15)*'Assumptions - Base'!AK66</f>
        <v>107.4</v>
      </c>
      <c r="AL118" s="141" t="n">
        <f aca="false">(1+$F$15)*'Assumptions - Base'!AL66</f>
        <v>45.5</v>
      </c>
      <c r="AM118" s="141" t="n">
        <f aca="false">(1+$F$15)*'Assumptions - Base'!AM66</f>
        <v>96.3</v>
      </c>
      <c r="AN118" s="141" t="n">
        <f aca="false">(1+$F$15)*'Assumptions - Base'!AN66</f>
        <v>106.3</v>
      </c>
      <c r="AO118" s="141" t="n">
        <f aca="false">(1+$F$15)*'Assumptions - Base'!AO66</f>
        <v>95.2</v>
      </c>
      <c r="AP118" s="141" t="n">
        <f aca="false">(1+$F$15)*'Assumptions - Base'!AP66</f>
        <v>45.4</v>
      </c>
      <c r="AQ118" s="141" t="n">
        <f aca="false">(1+$F$15)*'Assumptions - Base'!AQ66</f>
        <v>0</v>
      </c>
      <c r="AR118" s="141" t="n">
        <f aca="false">(1+$F$15)*'Assumptions - Base'!AR66</f>
        <v>0</v>
      </c>
      <c r="AS118" s="141" t="n">
        <f aca="false">(1+$F$15)*'Assumptions - Base'!AS66</f>
        <v>0</v>
      </c>
      <c r="AT118" s="141" t="n">
        <f aca="false">(1+$F$15)*'Assumptions - Base'!AT66</f>
        <v>0</v>
      </c>
      <c r="AU118" s="141" t="n">
        <f aca="false">(1+$F$15)*'Assumptions - Base'!AU66</f>
        <v>0</v>
      </c>
      <c r="AV118" s="141" t="n">
        <f aca="false">(1+$F$15)*'Assumptions - Base'!AV66</f>
        <v>18.3</v>
      </c>
      <c r="AW118" s="141" t="n">
        <f aca="false">(1+$F$15)*'Assumptions - Base'!AW66</f>
        <v>0</v>
      </c>
      <c r="AX118" s="141" t="n">
        <f aca="false">(1+$F$15)*'Assumptions - Base'!AX66</f>
        <v>0</v>
      </c>
      <c r="AY118" s="141" t="n">
        <f aca="false">(1+$F$15)*'Assumptions - Base'!AY66</f>
        <v>0</v>
      </c>
      <c r="AZ118" s="141" t="n">
        <f aca="false">(1+$F$15)*'Assumptions - Base'!AZ66</f>
        <v>0</v>
      </c>
      <c r="BA118" s="141" t="n">
        <f aca="false">(1+$F$15)*'Assumptions - Base'!BA66</f>
        <v>0</v>
      </c>
      <c r="BB118" s="141" t="n">
        <f aca="false">(1+$F$15)*'Assumptions - Base'!BB66</f>
        <v>0</v>
      </c>
      <c r="BC118" s="141" t="n">
        <f aca="false">(1+$F$15)*'Assumptions - Base'!BC66</f>
        <v>0</v>
      </c>
      <c r="BD118" s="141" t="n">
        <f aca="false">(1+$F$15)*'Assumptions - Base'!BD66</f>
        <v>0</v>
      </c>
      <c r="BE118" s="141" t="n">
        <f aca="false">(1+$F$15)*'Assumptions - Base'!BE66</f>
        <v>0</v>
      </c>
      <c r="BF118" s="141" t="n">
        <f aca="false">(1+$F$15)*'Assumptions - Base'!BF66</f>
        <v>0</v>
      </c>
      <c r="BG118" s="141" t="n">
        <f aca="false">(1+$F$15)*'Assumptions - Base'!BG66</f>
        <v>0</v>
      </c>
      <c r="BH118" s="141" t="n">
        <f aca="false">(1+$F$15)*'Assumptions - Base'!BH66</f>
        <v>0</v>
      </c>
      <c r="BI118" s="141" t="n">
        <f aca="false">(1+$F$15)*'Assumptions - Base'!BI66</f>
        <v>0</v>
      </c>
      <c r="BJ118" s="141" t="n">
        <f aca="false">(1+$F$15)*'Assumptions - Base'!BJ66</f>
        <v>0</v>
      </c>
      <c r="BK118" s="141" t="n">
        <f aca="false">(1+$F$15)*'Assumptions - Base'!BK66</f>
        <v>0</v>
      </c>
      <c r="BL118" s="141" t="n">
        <f aca="false">(1+$F$15)*'Assumptions - Base'!BL66</f>
        <v>0</v>
      </c>
      <c r="BM118" s="141" t="n">
        <f aca="false">(1+$F$15)*'Assumptions - Base'!BM66</f>
        <v>0</v>
      </c>
      <c r="BN118" s="141" t="n">
        <f aca="false">(1+$F$15)*'Assumptions - Base'!BN66</f>
        <v>0</v>
      </c>
      <c r="BO118" s="141" t="n">
        <f aca="false">(1+$F$15)*'Assumptions - Base'!BO66</f>
        <v>0</v>
      </c>
      <c r="BP118" s="141" t="n">
        <f aca="false">(1+$F$15)*'Assumptions - Base'!BP66</f>
        <v>0</v>
      </c>
      <c r="BQ118" s="141" t="n">
        <f aca="false">(1+$F$15)*'Assumptions - Base'!BQ66</f>
        <v>0</v>
      </c>
      <c r="BR118" s="141" t="n">
        <f aca="false">(1+$F$15)*'Assumptions - Base'!BR66</f>
        <v>0</v>
      </c>
      <c r="BS118" s="141" t="n">
        <f aca="false">(1+$F$15)*'Assumptions - Base'!BS66</f>
        <v>0</v>
      </c>
      <c r="BT118" s="141" t="n">
        <f aca="false">(1+$F$15)*'Assumptions - Base'!BT66</f>
        <v>0</v>
      </c>
      <c r="BU118" s="141" t="n">
        <f aca="false">(1+$F$15)*'Assumptions - Base'!BU66</f>
        <v>0</v>
      </c>
      <c r="BV118" s="141" t="n">
        <f aca="false">(1+$F$15)*'Assumptions - Base'!BV66</f>
        <v>0</v>
      </c>
      <c r="BW118" s="141" t="n">
        <f aca="false">(1+$F$15)*'Assumptions - Base'!BW66</f>
        <v>0</v>
      </c>
      <c r="BX118" s="141" t="n">
        <f aca="false">(1+$F$15)*'Assumptions - Base'!BX66</f>
        <v>0</v>
      </c>
      <c r="BY118" s="141" t="n">
        <f aca="false">(1+$F$15)*'Assumptions - Base'!BY66</f>
        <v>0</v>
      </c>
      <c r="BZ118" s="141" t="n">
        <f aca="false">(1+$F$15)*'Assumptions - Base'!BZ66</f>
        <v>0</v>
      </c>
      <c r="CA118" s="141" t="n">
        <f aca="false">(1+$F$15)*'Assumptions - Base'!CA66</f>
        <v>0</v>
      </c>
      <c r="CB118" s="141" t="n">
        <f aca="false">(1+$F$15)*'Assumptions - Base'!CB66</f>
        <v>0</v>
      </c>
      <c r="CC118" s="141" t="n">
        <f aca="false">(1+$F$15)*'Assumptions - Base'!CC66</f>
        <v>0</v>
      </c>
      <c r="CD118" s="141" t="n">
        <f aca="false">(1+$F$15)*'Assumptions - Base'!CD66</f>
        <v>0</v>
      </c>
      <c r="CE118" s="141" t="n">
        <f aca="false">(1+$F$15)*'Assumptions - Base'!CE66</f>
        <v>0</v>
      </c>
      <c r="CF118" s="141" t="n">
        <f aca="false">(1+$F$15)*'Assumptions - Base'!CF66</f>
        <v>0</v>
      </c>
      <c r="CG118" s="141" t="n">
        <f aca="false">(1+$F$15)*'Assumptions - Base'!CG66</f>
        <v>0</v>
      </c>
      <c r="CH118" s="141" t="n">
        <f aca="false">(1+$F$15)*'Assumptions - Base'!CH66</f>
        <v>0</v>
      </c>
      <c r="CI118" s="141" t="n">
        <f aca="false">(1+$F$15)*'Assumptions - Base'!CI66</f>
        <v>0</v>
      </c>
      <c r="CJ118" s="141" t="n">
        <f aca="false">(1+$F$15)*'Assumptions - Base'!CJ66</f>
        <v>0</v>
      </c>
      <c r="CK118" s="141" t="n">
        <f aca="false">(1+$F$15)*'Assumptions - Base'!CK66</f>
        <v>0</v>
      </c>
      <c r="CL118" s="141" t="n">
        <f aca="false">(1+$F$15)*'Assumptions - Base'!CL66</f>
        <v>0</v>
      </c>
      <c r="CM118" s="141" t="n">
        <f aca="false">(1+$F$15)*'Assumptions - Base'!CM66</f>
        <v>0</v>
      </c>
      <c r="CN118" s="141" t="n">
        <f aca="false">(1+$F$15)*'Assumptions - Base'!CN66</f>
        <v>0</v>
      </c>
      <c r="CO118" s="141" t="n">
        <f aca="false">(1+$F$15)*'Assumptions - Base'!CO66</f>
        <v>0</v>
      </c>
      <c r="CP118" s="141" t="n">
        <f aca="false">(1+$F$15)*'Assumptions - Base'!CP66</f>
        <v>0</v>
      </c>
      <c r="CQ118" s="141" t="n">
        <f aca="false">(1+$F$15)*'Assumptions - Base'!CQ66</f>
        <v>0</v>
      </c>
      <c r="CR118" s="141" t="n">
        <f aca="false">(1+$F$15)*'Assumptions - Base'!CR66</f>
        <v>0</v>
      </c>
      <c r="CS118" s="141" t="n">
        <f aca="false">(1+$F$15)*'Assumptions - Base'!CS66</f>
        <v>0</v>
      </c>
      <c r="CT118" s="141" t="n">
        <f aca="false">(1+$F$15)*'Assumptions - Base'!CT66</f>
        <v>0</v>
      </c>
      <c r="CU118" s="141" t="n">
        <f aca="false">(1+$F$15)*'Assumptions - Base'!CU66</f>
        <v>0</v>
      </c>
      <c r="CV118" s="141" t="n">
        <f aca="false">(1+$F$15)*'Assumptions - Base'!CV66</f>
        <v>0</v>
      </c>
      <c r="CW118" s="141" t="n">
        <f aca="false">(1+$F$15)*'Assumptions - Base'!CW66</f>
        <v>0</v>
      </c>
      <c r="CX118" s="141" t="n">
        <f aca="false">(1+$F$15)*'Assumptions - Base'!CX66</f>
        <v>0</v>
      </c>
      <c r="CY118" s="141" t="n">
        <f aca="false">(1+$F$15)*'Assumptions - Base'!CY66</f>
        <v>0</v>
      </c>
      <c r="CZ118" s="141" t="n">
        <f aca="false">(1+$F$15)*'Assumptions - Base'!CZ66</f>
        <v>0</v>
      </c>
      <c r="DA118" s="141" t="n">
        <f aca="false">(1+$F$15)*'Assumptions - Base'!DA66</f>
        <v>0</v>
      </c>
      <c r="DB118" s="141" t="n">
        <f aca="false">(1+$F$15)*'Assumptions - Base'!DB66</f>
        <v>0</v>
      </c>
    </row>
    <row r="119" customFormat="false" ht="14.25" hidden="false" customHeight="false" outlineLevel="3" collapsed="false">
      <c r="E119" s="3" t="str">
        <f aca="false">'Assumptions - Base'!E67</f>
        <v>Closure cost (capitalised)</v>
      </c>
      <c r="G119" s="7" t="str">
        <f aca="false">'Assumptions - Base'!G67</f>
        <v>US$'M</v>
      </c>
      <c r="Y119" s="99" t="n">
        <f aca="false">SUM(AA119:DB119)</f>
        <v>71.7</v>
      </c>
      <c r="AA119" s="141" t="n">
        <f aca="false">(1+$F$15)*'Assumptions - Base'!AA67</f>
        <v>0</v>
      </c>
      <c r="AB119" s="141" t="n">
        <f aca="false">(1+$F$15)*'Assumptions - Base'!AB67</f>
        <v>0</v>
      </c>
      <c r="AC119" s="141" t="n">
        <f aca="false">(1+$F$15)*'Assumptions - Base'!AC67</f>
        <v>0</v>
      </c>
      <c r="AD119" s="141" t="n">
        <f aca="false">(1+$F$15)*'Assumptions - Base'!AD67</f>
        <v>0</v>
      </c>
      <c r="AE119" s="141" t="n">
        <f aca="false">(1+$F$15)*'Assumptions - Base'!AE67</f>
        <v>0</v>
      </c>
      <c r="AF119" s="141" t="n">
        <f aca="false">(1+$F$15)*'Assumptions - Base'!AF67</f>
        <v>0</v>
      </c>
      <c r="AG119" s="141" t="n">
        <f aca="false">(1+$F$15)*'Assumptions - Base'!AG67</f>
        <v>0</v>
      </c>
      <c r="AH119" s="141" t="n">
        <f aca="false">(1+$F$15)*'Assumptions - Base'!AH67</f>
        <v>0</v>
      </c>
      <c r="AI119" s="141" t="n">
        <f aca="false">(1+$F$15)*'Assumptions - Base'!AI67</f>
        <v>0</v>
      </c>
      <c r="AJ119" s="141" t="n">
        <f aca="false">(1+$F$15)*'Assumptions - Base'!AJ67</f>
        <v>0</v>
      </c>
      <c r="AK119" s="141" t="n">
        <f aca="false">(1+$F$15)*'Assumptions - Base'!AK67</f>
        <v>0</v>
      </c>
      <c r="AL119" s="141" t="n">
        <f aca="false">(1+$F$15)*'Assumptions - Base'!AL67</f>
        <v>0</v>
      </c>
      <c r="AM119" s="141" t="n">
        <f aca="false">(1+$F$15)*'Assumptions - Base'!AM67</f>
        <v>0</v>
      </c>
      <c r="AN119" s="141" t="n">
        <f aca="false">(1+$F$15)*'Assumptions - Base'!AN67</f>
        <v>0</v>
      </c>
      <c r="AO119" s="141" t="n">
        <f aca="false">(1+$F$15)*'Assumptions - Base'!AO67</f>
        <v>0</v>
      </c>
      <c r="AP119" s="141" t="n">
        <f aca="false">(1+$F$15)*'Assumptions - Base'!AP67</f>
        <v>0</v>
      </c>
      <c r="AQ119" s="141" t="n">
        <f aca="false">(1+$F$15)*'Assumptions - Base'!AQ67</f>
        <v>0</v>
      </c>
      <c r="AR119" s="141" t="n">
        <f aca="false">(1+$F$15)*'Assumptions - Base'!AR67</f>
        <v>0</v>
      </c>
      <c r="AS119" s="141" t="n">
        <f aca="false">(1+$F$15)*'Assumptions - Base'!AS67</f>
        <v>0</v>
      </c>
      <c r="AT119" s="141" t="n">
        <f aca="false">(1+$F$15)*'Assumptions - Base'!AT67</f>
        <v>0</v>
      </c>
      <c r="AU119" s="141" t="n">
        <f aca="false">(1+$F$15)*'Assumptions - Base'!AU67</f>
        <v>0</v>
      </c>
      <c r="AV119" s="141" t="n">
        <f aca="false">(1+$F$15)*'Assumptions - Base'!AV67</f>
        <v>0</v>
      </c>
      <c r="AW119" s="141" t="n">
        <f aca="false">(1+$F$15)*'Assumptions - Base'!AW67</f>
        <v>0</v>
      </c>
      <c r="AX119" s="141" t="n">
        <f aca="false">(1+$F$15)*'Assumptions - Base'!AX67</f>
        <v>0</v>
      </c>
      <c r="AY119" s="141" t="n">
        <f aca="false">(1+$F$15)*'Assumptions - Base'!AY67</f>
        <v>0</v>
      </c>
      <c r="AZ119" s="141" t="n">
        <f aca="false">(1+$F$15)*'Assumptions - Base'!AZ67</f>
        <v>0</v>
      </c>
      <c r="BA119" s="141" t="n">
        <f aca="false">(1+$F$15)*'Assumptions - Base'!BA67</f>
        <v>0</v>
      </c>
      <c r="BB119" s="141" t="n">
        <f aca="false">(1+$F$15)*'Assumptions - Base'!BB67</f>
        <v>0</v>
      </c>
      <c r="BC119" s="141" t="n">
        <f aca="false">(1+$F$15)*'Assumptions - Base'!BC67</f>
        <v>0</v>
      </c>
      <c r="BD119" s="141" t="n">
        <f aca="false">(1+$F$15)*'Assumptions - Base'!BD67</f>
        <v>0</v>
      </c>
      <c r="BE119" s="141" t="n">
        <f aca="false">(1+$F$15)*'Assumptions - Base'!BE67</f>
        <v>0</v>
      </c>
      <c r="BF119" s="141" t="n">
        <f aca="false">(1+$F$15)*'Assumptions - Base'!BF67</f>
        <v>0</v>
      </c>
      <c r="BG119" s="141" t="n">
        <f aca="false">(1+$F$15)*'Assumptions - Base'!BG67</f>
        <v>0</v>
      </c>
      <c r="BH119" s="141" t="n">
        <f aca="false">(1+$F$15)*'Assumptions - Base'!BH67</f>
        <v>0</v>
      </c>
      <c r="BI119" s="141" t="n">
        <f aca="false">(1+$F$15)*'Assumptions - Base'!BI67</f>
        <v>0</v>
      </c>
      <c r="BJ119" s="141" t="n">
        <f aca="false">(1+$F$15)*'Assumptions - Base'!BJ67</f>
        <v>0</v>
      </c>
      <c r="BK119" s="141" t="n">
        <f aca="false">(1+$F$15)*'Assumptions - Base'!BK67</f>
        <v>0</v>
      </c>
      <c r="BL119" s="141" t="n">
        <f aca="false">(1+$F$15)*'Assumptions - Base'!BL67</f>
        <v>0</v>
      </c>
      <c r="BM119" s="141" t="n">
        <f aca="false">(1+$F$15)*'Assumptions - Base'!BM67</f>
        <v>0</v>
      </c>
      <c r="BN119" s="141" t="n">
        <f aca="false">(1+$F$15)*'Assumptions - Base'!BN67</f>
        <v>0</v>
      </c>
      <c r="BO119" s="141" t="n">
        <f aca="false">(1+$F$15)*'Assumptions - Base'!BO67</f>
        <v>0</v>
      </c>
      <c r="BP119" s="141" t="n">
        <f aca="false">(1+$F$15)*'Assumptions - Base'!BP67</f>
        <v>0</v>
      </c>
      <c r="BQ119" s="141" t="n">
        <f aca="false">(1+$F$15)*'Assumptions - Base'!BQ67</f>
        <v>0</v>
      </c>
      <c r="BR119" s="141" t="n">
        <f aca="false">(1+$F$15)*'Assumptions - Base'!BR67</f>
        <v>0</v>
      </c>
      <c r="BS119" s="141" t="n">
        <f aca="false">(1+$F$15)*'Assumptions - Base'!BS67</f>
        <v>0</v>
      </c>
      <c r="BT119" s="141" t="n">
        <f aca="false">(1+$F$15)*'Assumptions - Base'!BT67</f>
        <v>0</v>
      </c>
      <c r="BU119" s="141" t="n">
        <f aca="false">(1+$F$15)*'Assumptions - Base'!BU67</f>
        <v>0</v>
      </c>
      <c r="BV119" s="141" t="n">
        <f aca="false">(1+$F$15)*'Assumptions - Base'!BV67</f>
        <v>0</v>
      </c>
      <c r="BW119" s="141" t="n">
        <f aca="false">(1+$F$15)*'Assumptions - Base'!BW67</f>
        <v>0</v>
      </c>
      <c r="BX119" s="141" t="n">
        <f aca="false">(1+$F$15)*'Assumptions - Base'!BX67</f>
        <v>0</v>
      </c>
      <c r="BY119" s="141" t="n">
        <f aca="false">(1+$F$15)*'Assumptions - Base'!BY67</f>
        <v>0</v>
      </c>
      <c r="BZ119" s="141" t="n">
        <f aca="false">(1+$F$15)*'Assumptions - Base'!BZ67</f>
        <v>0</v>
      </c>
      <c r="CA119" s="141" t="n">
        <f aca="false">(1+$F$15)*'Assumptions - Base'!CA67</f>
        <v>0</v>
      </c>
      <c r="CB119" s="141" t="n">
        <f aca="false">(1+$F$15)*'Assumptions - Base'!CB67</f>
        <v>0</v>
      </c>
      <c r="CC119" s="141" t="n">
        <f aca="false">(1+$F$15)*'Assumptions - Base'!CC67</f>
        <v>71.7</v>
      </c>
      <c r="CD119" s="141" t="n">
        <f aca="false">(1+$F$15)*'Assumptions - Base'!CD67</f>
        <v>0</v>
      </c>
      <c r="CE119" s="141" t="n">
        <f aca="false">(1+$F$15)*'Assumptions - Base'!CE67</f>
        <v>0</v>
      </c>
      <c r="CF119" s="141" t="n">
        <f aca="false">(1+$F$15)*'Assumptions - Base'!CF67</f>
        <v>0</v>
      </c>
      <c r="CG119" s="141" t="n">
        <f aca="false">(1+$F$15)*'Assumptions - Base'!CG67</f>
        <v>0</v>
      </c>
      <c r="CH119" s="141" t="n">
        <f aca="false">(1+$F$15)*'Assumptions - Base'!CH67</f>
        <v>0</v>
      </c>
      <c r="CI119" s="141" t="n">
        <f aca="false">(1+$F$15)*'Assumptions - Base'!CI67</f>
        <v>0</v>
      </c>
      <c r="CJ119" s="141" t="n">
        <f aca="false">(1+$F$15)*'Assumptions - Base'!CJ67</f>
        <v>0</v>
      </c>
      <c r="CK119" s="141" t="n">
        <f aca="false">(1+$F$15)*'Assumptions - Base'!CK67</f>
        <v>0</v>
      </c>
      <c r="CL119" s="141" t="n">
        <f aca="false">(1+$F$15)*'Assumptions - Base'!CL67</f>
        <v>0</v>
      </c>
      <c r="CM119" s="141" t="n">
        <f aca="false">(1+$F$15)*'Assumptions - Base'!CM67</f>
        <v>0</v>
      </c>
      <c r="CN119" s="141" t="n">
        <f aca="false">(1+$F$15)*'Assumptions - Base'!CN67</f>
        <v>0</v>
      </c>
      <c r="CO119" s="141" t="n">
        <f aca="false">(1+$F$15)*'Assumptions - Base'!CO67</f>
        <v>0</v>
      </c>
      <c r="CP119" s="141" t="n">
        <f aca="false">(1+$F$15)*'Assumptions - Base'!CP67</f>
        <v>0</v>
      </c>
      <c r="CQ119" s="141" t="n">
        <f aca="false">(1+$F$15)*'Assumptions - Base'!CQ67</f>
        <v>0</v>
      </c>
      <c r="CR119" s="141" t="n">
        <f aca="false">(1+$F$15)*'Assumptions - Base'!CR67</f>
        <v>0</v>
      </c>
      <c r="CS119" s="141" t="n">
        <f aca="false">(1+$F$15)*'Assumptions - Base'!CS67</f>
        <v>0</v>
      </c>
      <c r="CT119" s="141" t="n">
        <f aca="false">(1+$F$15)*'Assumptions - Base'!CT67</f>
        <v>0</v>
      </c>
      <c r="CU119" s="141" t="n">
        <f aca="false">(1+$F$15)*'Assumptions - Base'!CU67</f>
        <v>0</v>
      </c>
      <c r="CV119" s="141" t="n">
        <f aca="false">(1+$F$15)*'Assumptions - Base'!CV67</f>
        <v>0</v>
      </c>
      <c r="CW119" s="141" t="n">
        <f aca="false">(1+$F$15)*'Assumptions - Base'!CW67</f>
        <v>0</v>
      </c>
      <c r="CX119" s="141" t="n">
        <f aca="false">(1+$F$15)*'Assumptions - Base'!CX67</f>
        <v>0</v>
      </c>
      <c r="CY119" s="141" t="n">
        <f aca="false">(1+$F$15)*'Assumptions - Base'!CY67</f>
        <v>0</v>
      </c>
      <c r="CZ119" s="141" t="n">
        <f aca="false">(1+$F$15)*'Assumptions - Base'!CZ67</f>
        <v>0</v>
      </c>
      <c r="DA119" s="141" t="n">
        <f aca="false">(1+$F$15)*'Assumptions - Base'!DA67</f>
        <v>0</v>
      </c>
      <c r="DB119" s="141" t="n">
        <f aca="false">(1+$F$15)*'Assumptions - Base'!DB67</f>
        <v>0</v>
      </c>
    </row>
    <row r="120" customFormat="false" ht="14.25" hidden="false" customHeight="false" outlineLevel="3" collapsed="false">
      <c r="E120" s="106" t="s">
        <v>298</v>
      </c>
      <c r="G120" s="7" t="str">
        <f aca="false">'Assumptions - Base'!G64</f>
        <v>US$'M</v>
      </c>
      <c r="Y120" s="153" t="n">
        <f aca="false">SUM(AA120:DB120)</f>
        <v>5636.6999</v>
      </c>
      <c r="AA120" s="157" t="n">
        <f aca="false">SUM(AA110:AA119)</f>
        <v>611.6</v>
      </c>
      <c r="AB120" s="157" t="n">
        <f aca="false">SUM(AB110:AB119)</f>
        <v>937.5</v>
      </c>
      <c r="AC120" s="157" t="n">
        <f aca="false">SUM(AC110:AC119)</f>
        <v>1202.4</v>
      </c>
      <c r="AD120" s="157" t="n">
        <f aca="false">SUM(AD110:AD119)</f>
        <v>1113.0999</v>
      </c>
      <c r="AE120" s="157" t="n">
        <f aca="false">SUM(AE110:AE119)</f>
        <v>481</v>
      </c>
      <c r="AF120" s="157" t="n">
        <f aca="false">SUM(AF110:AF119)</f>
        <v>123.6</v>
      </c>
      <c r="AG120" s="157" t="n">
        <f aca="false">SUM(AG110:AG119)</f>
        <v>148.3</v>
      </c>
      <c r="AH120" s="157" t="n">
        <f aca="false">SUM(AH110:AH119)</f>
        <v>159.3</v>
      </c>
      <c r="AI120" s="157" t="n">
        <f aca="false">SUM(AI110:AI119)</f>
        <v>122.9</v>
      </c>
      <c r="AJ120" s="157" t="n">
        <f aca="false">SUM(AJ110:AJ119)</f>
        <v>150.9</v>
      </c>
      <c r="AK120" s="157" t="n">
        <f aca="false">SUM(AK110:AK119)</f>
        <v>107.4</v>
      </c>
      <c r="AL120" s="157" t="n">
        <f aca="false">SUM(AL110:AL119)</f>
        <v>45.5</v>
      </c>
      <c r="AM120" s="157" t="n">
        <f aca="false">SUM(AM110:AM119)</f>
        <v>96.3</v>
      </c>
      <c r="AN120" s="157" t="n">
        <f aca="false">SUM(AN110:AN119)</f>
        <v>106.3</v>
      </c>
      <c r="AO120" s="157" t="n">
        <f aca="false">SUM(AO110:AO119)</f>
        <v>95.2</v>
      </c>
      <c r="AP120" s="157" t="n">
        <f aca="false">SUM(AP110:AP119)</f>
        <v>45.4</v>
      </c>
      <c r="AQ120" s="157" t="n">
        <f aca="false">SUM(AQ110:AQ119)</f>
        <v>0</v>
      </c>
      <c r="AR120" s="157" t="n">
        <f aca="false">SUM(AR110:AR119)</f>
        <v>0</v>
      </c>
      <c r="AS120" s="157" t="n">
        <f aca="false">SUM(AS110:AS119)</f>
        <v>0</v>
      </c>
      <c r="AT120" s="157" t="n">
        <f aca="false">SUM(AT110:AT119)</f>
        <v>0</v>
      </c>
      <c r="AU120" s="157" t="n">
        <f aca="false">SUM(AU110:AU119)</f>
        <v>0</v>
      </c>
      <c r="AV120" s="157" t="n">
        <f aca="false">SUM(AV110:AV119)</f>
        <v>18.3</v>
      </c>
      <c r="AW120" s="157" t="n">
        <f aca="false">SUM(AW110:AW119)</f>
        <v>0</v>
      </c>
      <c r="AX120" s="157" t="n">
        <f aca="false">SUM(AX110:AX119)</f>
        <v>0</v>
      </c>
      <c r="AY120" s="157" t="n">
        <f aca="false">SUM(AY110:AY119)</f>
        <v>0</v>
      </c>
      <c r="AZ120" s="157" t="n">
        <f aca="false">SUM(AZ110:AZ119)</f>
        <v>0</v>
      </c>
      <c r="BA120" s="157" t="n">
        <f aca="false">SUM(BA110:BA119)</f>
        <v>0</v>
      </c>
      <c r="BB120" s="157" t="n">
        <f aca="false">SUM(BB110:BB119)</f>
        <v>0</v>
      </c>
      <c r="BC120" s="157" t="n">
        <f aca="false">SUM(BC110:BC119)</f>
        <v>0</v>
      </c>
      <c r="BD120" s="157" t="n">
        <f aca="false">SUM(BD110:BD119)</f>
        <v>0</v>
      </c>
      <c r="BE120" s="157" t="n">
        <f aca="false">SUM(BE110:BE119)</f>
        <v>0</v>
      </c>
      <c r="BF120" s="157" t="n">
        <f aca="false">SUM(BF110:BF119)</f>
        <v>0</v>
      </c>
      <c r="BG120" s="157" t="n">
        <f aca="false">SUM(BG110:BG119)</f>
        <v>0</v>
      </c>
      <c r="BH120" s="157" t="n">
        <f aca="false">SUM(BH110:BH119)</f>
        <v>0</v>
      </c>
      <c r="BI120" s="157" t="n">
        <f aca="false">SUM(BI110:BI119)</f>
        <v>0</v>
      </c>
      <c r="BJ120" s="157" t="n">
        <f aca="false">SUM(BJ110:BJ119)</f>
        <v>0</v>
      </c>
      <c r="BK120" s="157" t="n">
        <f aca="false">SUM(BK110:BK119)</f>
        <v>0</v>
      </c>
      <c r="BL120" s="157" t="n">
        <f aca="false">SUM(BL110:BL119)</f>
        <v>0</v>
      </c>
      <c r="BM120" s="157" t="n">
        <f aca="false">SUM(BM110:BM119)</f>
        <v>0</v>
      </c>
      <c r="BN120" s="157" t="n">
        <f aca="false">SUM(BN110:BN119)</f>
        <v>0</v>
      </c>
      <c r="BO120" s="157" t="n">
        <f aca="false">SUM(BO110:BO119)</f>
        <v>0</v>
      </c>
      <c r="BP120" s="157" t="n">
        <f aca="false">SUM(BP110:BP119)</f>
        <v>0</v>
      </c>
      <c r="BQ120" s="157" t="n">
        <f aca="false">SUM(BQ110:BQ119)</f>
        <v>0</v>
      </c>
      <c r="BR120" s="157" t="n">
        <f aca="false">SUM(BR110:BR119)</f>
        <v>0</v>
      </c>
      <c r="BS120" s="157" t="n">
        <f aca="false">SUM(BS110:BS119)</f>
        <v>0</v>
      </c>
      <c r="BT120" s="157" t="n">
        <f aca="false">SUM(BT110:BT119)</f>
        <v>0</v>
      </c>
      <c r="BU120" s="157" t="n">
        <f aca="false">SUM(BU110:BU119)</f>
        <v>0</v>
      </c>
      <c r="BV120" s="157" t="n">
        <f aca="false">SUM(BV110:BV119)</f>
        <v>0</v>
      </c>
      <c r="BW120" s="157" t="n">
        <f aca="false">SUM(BW110:BW119)</f>
        <v>0</v>
      </c>
      <c r="BX120" s="157" t="n">
        <f aca="false">SUM(BX110:BX119)</f>
        <v>0</v>
      </c>
      <c r="BY120" s="157" t="n">
        <f aca="false">SUM(BY110:BY119)</f>
        <v>0</v>
      </c>
      <c r="BZ120" s="157" t="n">
        <f aca="false">SUM(BZ110:BZ119)</f>
        <v>0</v>
      </c>
      <c r="CA120" s="157" t="n">
        <f aca="false">SUM(CA110:CA119)</f>
        <v>0</v>
      </c>
      <c r="CB120" s="157" t="n">
        <f aca="false">SUM(CB110:CB119)</f>
        <v>0</v>
      </c>
      <c r="CC120" s="157" t="n">
        <f aca="false">SUM(CC110:CC119)</f>
        <v>71.7</v>
      </c>
      <c r="CD120" s="157" t="n">
        <f aca="false">SUM(CD110:CD119)</f>
        <v>0</v>
      </c>
      <c r="CE120" s="157" t="n">
        <f aca="false">SUM(CE110:CE119)</f>
        <v>0</v>
      </c>
      <c r="CF120" s="157" t="n">
        <f aca="false">SUM(CF110:CF119)</f>
        <v>0</v>
      </c>
      <c r="CG120" s="157" t="n">
        <f aca="false">SUM(CG110:CG119)</f>
        <v>0</v>
      </c>
      <c r="CH120" s="157" t="n">
        <f aca="false">SUM(CH110:CH119)</f>
        <v>0</v>
      </c>
      <c r="CI120" s="157" t="n">
        <f aca="false">SUM(CI110:CI119)</f>
        <v>0</v>
      </c>
      <c r="CJ120" s="157" t="n">
        <f aca="false">SUM(CJ110:CJ119)</f>
        <v>0</v>
      </c>
      <c r="CK120" s="157" t="n">
        <f aca="false">SUM(CK110:CK119)</f>
        <v>0</v>
      </c>
      <c r="CL120" s="157" t="n">
        <f aca="false">SUM(CL110:CL119)</f>
        <v>0</v>
      </c>
      <c r="CM120" s="157" t="n">
        <f aca="false">SUM(CM110:CM119)</f>
        <v>0</v>
      </c>
      <c r="CN120" s="157" t="n">
        <f aca="false">SUM(CN110:CN119)</f>
        <v>0</v>
      </c>
      <c r="CO120" s="157" t="n">
        <f aca="false">SUM(CO110:CO119)</f>
        <v>0</v>
      </c>
      <c r="CP120" s="157" t="n">
        <f aca="false">SUM(CP110:CP119)</f>
        <v>0</v>
      </c>
      <c r="CQ120" s="157" t="n">
        <f aca="false">SUM(CQ110:CQ119)</f>
        <v>0</v>
      </c>
      <c r="CR120" s="157" t="n">
        <f aca="false">SUM(CR110:CR119)</f>
        <v>0</v>
      </c>
      <c r="CS120" s="157" t="n">
        <f aca="false">SUM(CS110:CS119)</f>
        <v>0</v>
      </c>
      <c r="CT120" s="157" t="n">
        <f aca="false">SUM(CT110:CT119)</f>
        <v>0</v>
      </c>
      <c r="CU120" s="157" t="n">
        <f aca="false">SUM(CU110:CU119)</f>
        <v>0</v>
      </c>
      <c r="CV120" s="157" t="n">
        <f aca="false">SUM(CV110:CV119)</f>
        <v>0</v>
      </c>
      <c r="CW120" s="157" t="n">
        <f aca="false">SUM(CW110:CW119)</f>
        <v>0</v>
      </c>
      <c r="CX120" s="157" t="n">
        <f aca="false">SUM(CX110:CX119)</f>
        <v>0</v>
      </c>
      <c r="CY120" s="157" t="n">
        <f aca="false">SUM(CY110:CY119)</f>
        <v>0</v>
      </c>
      <c r="CZ120" s="157" t="n">
        <f aca="false">SUM(CZ110:CZ119)</f>
        <v>0</v>
      </c>
      <c r="DA120" s="157" t="n">
        <f aca="false">SUM(DA110:DA119)</f>
        <v>0</v>
      </c>
      <c r="DB120" s="157" t="n">
        <f aca="false">SUM(DB110:DB119)</f>
        <v>0</v>
      </c>
    </row>
    <row r="121" customFormat="false" ht="14.25" hidden="false" customHeight="false" outlineLevel="3" collapsed="false"/>
    <row r="122" customFormat="false" ht="14.25" hidden="false" customHeight="false" outlineLevel="3" collapsed="false">
      <c r="E122" s="3" t="s">
        <v>299</v>
      </c>
      <c r="G122" s="7" t="str">
        <f aca="false">Currency_unit&amp;"'M"</f>
        <v>US$'M</v>
      </c>
      <c r="AA122" s="141" t="n">
        <f aca="false">SUM($AA120:AA120)</f>
        <v>611.6</v>
      </c>
      <c r="AB122" s="141" t="n">
        <f aca="false">SUM($AA120:AB120)</f>
        <v>1549.1</v>
      </c>
      <c r="AC122" s="141" t="n">
        <f aca="false">SUM($AA120:AC120)</f>
        <v>2751.5</v>
      </c>
      <c r="AD122" s="141" t="n">
        <f aca="false">SUM($AA120:AD120)</f>
        <v>3864.5999</v>
      </c>
      <c r="AE122" s="141" t="n">
        <f aca="false">SUM($AA120:AE120)</f>
        <v>4345.5999</v>
      </c>
      <c r="AF122" s="141" t="n">
        <f aca="false">SUM($AA120:AF120)</f>
        <v>4469.1999</v>
      </c>
      <c r="AG122" s="141" t="n">
        <f aca="false">SUM($AA120:AG120)</f>
        <v>4617.4999</v>
      </c>
      <c r="AH122" s="141" t="n">
        <f aca="false">SUM($AA120:AH120)</f>
        <v>4776.7999</v>
      </c>
      <c r="AI122" s="141" t="n">
        <f aca="false">SUM($AA120:AI120)</f>
        <v>4899.6999</v>
      </c>
      <c r="AJ122" s="141" t="n">
        <f aca="false">SUM($AA120:AJ120)</f>
        <v>5050.5999</v>
      </c>
      <c r="AK122" s="141" t="n">
        <f aca="false">SUM($AA120:AK120)</f>
        <v>5157.9999</v>
      </c>
      <c r="AL122" s="141" t="n">
        <f aca="false">SUM($AA120:AL120)</f>
        <v>5203.4999</v>
      </c>
      <c r="AM122" s="141" t="n">
        <f aca="false">SUM($AA120:AM120)</f>
        <v>5299.7999</v>
      </c>
      <c r="AN122" s="141" t="n">
        <f aca="false">SUM($AA120:AN120)</f>
        <v>5406.0999</v>
      </c>
      <c r="AO122" s="141" t="n">
        <f aca="false">SUM($AA120:AO120)</f>
        <v>5501.2999</v>
      </c>
      <c r="AP122" s="141" t="n">
        <f aca="false">SUM($AA120:AP120)</f>
        <v>5546.6999</v>
      </c>
      <c r="AQ122" s="141" t="n">
        <f aca="false">SUM($AA120:AQ120)</f>
        <v>5546.6999</v>
      </c>
      <c r="AR122" s="141" t="n">
        <f aca="false">SUM($AA120:AR120)</f>
        <v>5546.6999</v>
      </c>
      <c r="AS122" s="141" t="n">
        <f aca="false">SUM($AA120:AS120)</f>
        <v>5546.6999</v>
      </c>
      <c r="AT122" s="141" t="n">
        <f aca="false">SUM($AA120:AT120)</f>
        <v>5546.6999</v>
      </c>
      <c r="AU122" s="141" t="n">
        <f aca="false">SUM($AA120:AU120)</f>
        <v>5546.6999</v>
      </c>
      <c r="AV122" s="141" t="n">
        <f aca="false">SUM($AA120:AV120)</f>
        <v>5564.9999</v>
      </c>
      <c r="AW122" s="141" t="n">
        <f aca="false">SUM($AA120:AW120)</f>
        <v>5564.9999</v>
      </c>
      <c r="AX122" s="141" t="n">
        <f aca="false">SUM($AA120:AX120)</f>
        <v>5564.9999</v>
      </c>
      <c r="AY122" s="141" t="n">
        <f aca="false">SUM($AA120:AY120)</f>
        <v>5564.9999</v>
      </c>
      <c r="AZ122" s="141" t="n">
        <f aca="false">SUM($AA120:AZ120)</f>
        <v>5564.9999</v>
      </c>
      <c r="BA122" s="141" t="n">
        <f aca="false">SUM($AA120:BA120)</f>
        <v>5564.9999</v>
      </c>
      <c r="BB122" s="141" t="n">
        <f aca="false">SUM($AA120:BB120)</f>
        <v>5564.9999</v>
      </c>
      <c r="BC122" s="141" t="n">
        <f aca="false">SUM($AA120:BC120)</f>
        <v>5564.9999</v>
      </c>
      <c r="BD122" s="141" t="n">
        <f aca="false">SUM($AA120:BD120)</f>
        <v>5564.9999</v>
      </c>
      <c r="BE122" s="141" t="n">
        <f aca="false">SUM($AA120:BE120)</f>
        <v>5564.9999</v>
      </c>
      <c r="BF122" s="141" t="n">
        <f aca="false">SUM($AA120:BF120)</f>
        <v>5564.9999</v>
      </c>
      <c r="BG122" s="141" t="n">
        <f aca="false">SUM($AA120:BG120)</f>
        <v>5564.9999</v>
      </c>
      <c r="BH122" s="141" t="n">
        <f aca="false">SUM($AA120:BH120)</f>
        <v>5564.9999</v>
      </c>
      <c r="BI122" s="141" t="n">
        <f aca="false">SUM($AA120:BI120)</f>
        <v>5564.9999</v>
      </c>
      <c r="BJ122" s="141" t="n">
        <f aca="false">SUM($AA120:BJ120)</f>
        <v>5564.9999</v>
      </c>
      <c r="BK122" s="141" t="n">
        <f aca="false">SUM($AA120:BK120)</f>
        <v>5564.9999</v>
      </c>
      <c r="BL122" s="141" t="n">
        <f aca="false">SUM($AA120:BL120)</f>
        <v>5564.9999</v>
      </c>
      <c r="BM122" s="141" t="n">
        <f aca="false">SUM($AA120:BM120)</f>
        <v>5564.9999</v>
      </c>
      <c r="BN122" s="141" t="n">
        <f aca="false">SUM($AA120:BN120)</f>
        <v>5564.9999</v>
      </c>
      <c r="BO122" s="141" t="n">
        <f aca="false">SUM($AA120:BO120)</f>
        <v>5564.9999</v>
      </c>
      <c r="BP122" s="141" t="n">
        <f aca="false">SUM($AA120:BP120)</f>
        <v>5564.9999</v>
      </c>
      <c r="BQ122" s="141" t="n">
        <f aca="false">SUM($AA120:BQ120)</f>
        <v>5564.9999</v>
      </c>
      <c r="BR122" s="141" t="n">
        <f aca="false">SUM($AA120:BR120)</f>
        <v>5564.9999</v>
      </c>
      <c r="BS122" s="141" t="n">
        <f aca="false">SUM($AA120:BS120)</f>
        <v>5564.9999</v>
      </c>
      <c r="BT122" s="141" t="n">
        <f aca="false">SUM($AA120:BT120)</f>
        <v>5564.9999</v>
      </c>
      <c r="BU122" s="141" t="n">
        <f aca="false">SUM($AA120:BU120)</f>
        <v>5564.9999</v>
      </c>
      <c r="BV122" s="141" t="n">
        <f aca="false">SUM($AA120:BV120)</f>
        <v>5564.9999</v>
      </c>
      <c r="BW122" s="141" t="n">
        <f aca="false">SUM($AA120:BW120)</f>
        <v>5564.9999</v>
      </c>
      <c r="BX122" s="141" t="n">
        <f aca="false">SUM($AA120:BX120)</f>
        <v>5564.9999</v>
      </c>
      <c r="BY122" s="141" t="n">
        <f aca="false">SUM($AA120:BY120)</f>
        <v>5564.9999</v>
      </c>
      <c r="BZ122" s="141" t="n">
        <f aca="false">SUM($AA120:BZ120)</f>
        <v>5564.9999</v>
      </c>
      <c r="CA122" s="141" t="n">
        <f aca="false">SUM($AA120:CA120)</f>
        <v>5564.9999</v>
      </c>
      <c r="CB122" s="141" t="n">
        <f aca="false">SUM($AA120:CB120)</f>
        <v>5564.9999</v>
      </c>
      <c r="CC122" s="141" t="n">
        <f aca="false">SUM($AA120:CC120)</f>
        <v>5636.6999</v>
      </c>
      <c r="CD122" s="141" t="n">
        <f aca="false">SUM($AA120:CD120)</f>
        <v>5636.6999</v>
      </c>
      <c r="CE122" s="141" t="n">
        <f aca="false">SUM($AA120:CE120)</f>
        <v>5636.6999</v>
      </c>
      <c r="CF122" s="141" t="n">
        <f aca="false">SUM($AA120:CF120)</f>
        <v>5636.6999</v>
      </c>
      <c r="CG122" s="141" t="n">
        <f aca="false">SUM($AA120:CG120)</f>
        <v>5636.6999</v>
      </c>
      <c r="CH122" s="141" t="n">
        <f aca="false">SUM($AA120:CH120)</f>
        <v>5636.6999</v>
      </c>
      <c r="CI122" s="141" t="n">
        <f aca="false">SUM($AA120:CI120)</f>
        <v>5636.6999</v>
      </c>
      <c r="CJ122" s="141" t="n">
        <f aca="false">SUM($AA120:CJ120)</f>
        <v>5636.6999</v>
      </c>
      <c r="CK122" s="141" t="n">
        <f aca="false">SUM($AA120:CK120)</f>
        <v>5636.6999</v>
      </c>
      <c r="CL122" s="141" t="n">
        <f aca="false">SUM($AA120:CL120)</f>
        <v>5636.6999</v>
      </c>
      <c r="CM122" s="141" t="n">
        <f aca="false">SUM($AA120:CM120)</f>
        <v>5636.6999</v>
      </c>
      <c r="CN122" s="141" t="n">
        <f aca="false">SUM($AA120:CN120)</f>
        <v>5636.6999</v>
      </c>
      <c r="CO122" s="141" t="n">
        <f aca="false">SUM($AA120:CO120)</f>
        <v>5636.6999</v>
      </c>
      <c r="CP122" s="141" t="n">
        <f aca="false">SUM($AA120:CP120)</f>
        <v>5636.6999</v>
      </c>
      <c r="CQ122" s="141" t="n">
        <f aca="false">SUM($AA120:CQ120)</f>
        <v>5636.6999</v>
      </c>
      <c r="CR122" s="141" t="n">
        <f aca="false">SUM($AA120:CR120)</f>
        <v>5636.6999</v>
      </c>
      <c r="CS122" s="141" t="n">
        <f aca="false">SUM($AA120:CS120)</f>
        <v>5636.6999</v>
      </c>
      <c r="CT122" s="141" t="n">
        <f aca="false">SUM($AA120:CT120)</f>
        <v>5636.6999</v>
      </c>
      <c r="CU122" s="141" t="n">
        <f aca="false">SUM($AA120:CU120)</f>
        <v>5636.6999</v>
      </c>
      <c r="CV122" s="141" t="n">
        <f aca="false">SUM($AA120:CV120)</f>
        <v>5636.6999</v>
      </c>
      <c r="CW122" s="141" t="n">
        <f aca="false">SUM($AA120:CW120)</f>
        <v>5636.6999</v>
      </c>
      <c r="CX122" s="141" t="n">
        <f aca="false">SUM($AA120:CX120)</f>
        <v>5636.6999</v>
      </c>
      <c r="CY122" s="141" t="n">
        <f aca="false">SUM($AA120:CY120)</f>
        <v>5636.6999</v>
      </c>
      <c r="CZ122" s="141" t="n">
        <f aca="false">SUM($AA120:CZ120)</f>
        <v>5636.6999</v>
      </c>
      <c r="DA122" s="141" t="n">
        <f aca="false">SUM($AA120:DA120)</f>
        <v>5636.6999</v>
      </c>
      <c r="DB122" s="141" t="n">
        <f aca="false">SUM($AA120:DB120)</f>
        <v>5636.6999</v>
      </c>
    </row>
    <row r="123" customFormat="false" ht="14.25" hidden="false" customHeight="false" outlineLevel="3" collapsed="false"/>
    <row r="124" customFormat="false" ht="14.25" hidden="false" customHeight="false" outlineLevel="2" collapsed="false"/>
    <row r="125" customFormat="false" ht="14.25" hidden="false" customHeight="false" outlineLevel="1" collapsed="false"/>
    <row r="126" customFormat="false" ht="18" hidden="false" customHeight="true" outlineLevel="1" collapsed="false">
      <c r="A126" s="192" t="s">
        <v>293</v>
      </c>
      <c r="B126" s="192"/>
      <c r="C126" s="192"/>
      <c r="D126" s="192"/>
      <c r="E126" s="192"/>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0" width="5"/>
    <col collapsed="false" customWidth="true" hidden="false" outlineLevel="0" max="2" min="2" style="0" width="24"/>
    <col collapsed="false" customWidth="true" hidden="false" outlineLevel="0" max="3" min="3" style="0" width="42"/>
    <col collapsed="false" customWidth="true" hidden="false" outlineLevel="0" max="4" min="4" style="0" width="46"/>
    <col collapsed="false" customWidth="true" hidden="false" outlineLevel="0" max="5" min="5" style="0" width="34"/>
    <col collapsed="false" customWidth="true" hidden="false" outlineLevel="0" max="6" min="6" style="0" width="44"/>
  </cols>
  <sheetData>
    <row r="1" customFormat="false" ht="17.35" hidden="false" customHeight="false" outlineLevel="0" collapsed="false">
      <c r="A1" s="41" t="s">
        <v>48</v>
      </c>
    </row>
    <row r="2" customFormat="false" ht="49.35" hidden="false" customHeight="true" outlineLevel="0" collapsed="false">
      <c r="A2" s="42" t="s">
        <v>49</v>
      </c>
      <c r="B2" s="42"/>
      <c r="C2" s="42"/>
      <c r="D2" s="42"/>
      <c r="E2" s="42"/>
      <c r="F2" s="42"/>
    </row>
    <row r="4" customFormat="false" ht="15" hidden="false" customHeight="false" outlineLevel="0" collapsed="false">
      <c r="A4" s="43" t="s">
        <v>50</v>
      </c>
      <c r="B4" s="43" t="s">
        <v>51</v>
      </c>
      <c r="C4" s="43" t="s">
        <v>52</v>
      </c>
      <c r="D4" s="43" t="s">
        <v>53</v>
      </c>
      <c r="E4" s="43" t="s">
        <v>54</v>
      </c>
      <c r="F4" s="43" t="s">
        <v>55</v>
      </c>
    </row>
    <row r="5" customFormat="false" ht="111.75" hidden="false" customHeight="true" outlineLevel="0" collapsed="false">
      <c r="A5" s="44" t="s">
        <v>56</v>
      </c>
      <c r="B5" s="45" t="s">
        <v>57</v>
      </c>
      <c r="C5" s="44" t="s">
        <v>58</v>
      </c>
      <c r="D5" s="44" t="s">
        <v>59</v>
      </c>
      <c r="E5" s="44" t="s">
        <v>60</v>
      </c>
      <c r="F5" s="44" t="s">
        <v>61</v>
      </c>
    </row>
    <row r="6" customFormat="false" ht="111.75" hidden="false" customHeight="true" outlineLevel="0" collapsed="false">
      <c r="A6" s="46" t="s">
        <v>62</v>
      </c>
      <c r="B6" s="47" t="s">
        <v>63</v>
      </c>
      <c r="C6" s="46" t="s">
        <v>64</v>
      </c>
      <c r="D6" s="46" t="s">
        <v>65</v>
      </c>
      <c r="E6" s="46" t="s">
        <v>66</v>
      </c>
      <c r="F6" s="46" t="s">
        <v>67</v>
      </c>
    </row>
    <row r="7" customFormat="false" ht="111.75" hidden="false" customHeight="true" outlineLevel="0" collapsed="false">
      <c r="A7" s="44" t="s">
        <v>68</v>
      </c>
      <c r="B7" s="45" t="s">
        <v>69</v>
      </c>
      <c r="C7" s="44" t="s">
        <v>70</v>
      </c>
      <c r="D7" s="44" t="s">
        <v>71</v>
      </c>
      <c r="E7" s="44" t="s">
        <v>72</v>
      </c>
      <c r="F7" s="44" t="s">
        <v>73</v>
      </c>
    </row>
    <row r="8" customFormat="false" ht="111.75" hidden="false" customHeight="true" outlineLevel="0" collapsed="false">
      <c r="A8" s="46" t="s">
        <v>74</v>
      </c>
      <c r="B8" s="47" t="s">
        <v>75</v>
      </c>
      <c r="C8" s="46" t="s">
        <v>76</v>
      </c>
      <c r="D8" s="46" t="s">
        <v>77</v>
      </c>
      <c r="E8" s="46" t="s">
        <v>78</v>
      </c>
      <c r="F8" s="46" t="s">
        <v>79</v>
      </c>
    </row>
    <row r="9" customFormat="false" ht="111.75" hidden="false" customHeight="true" outlineLevel="0" collapsed="false">
      <c r="A9" s="44" t="s">
        <v>80</v>
      </c>
      <c r="B9" s="45" t="s">
        <v>81</v>
      </c>
      <c r="C9" s="44" t="s">
        <v>82</v>
      </c>
      <c r="D9" s="44" t="s">
        <v>83</v>
      </c>
      <c r="E9" s="44" t="s">
        <v>84</v>
      </c>
      <c r="F9" s="44" t="s">
        <v>85</v>
      </c>
    </row>
    <row r="10" customFormat="false" ht="111.75" hidden="false" customHeight="true" outlineLevel="0" collapsed="false">
      <c r="A10" s="46" t="s">
        <v>86</v>
      </c>
      <c r="B10" s="47" t="s">
        <v>87</v>
      </c>
      <c r="C10" s="46" t="s">
        <v>88</v>
      </c>
      <c r="D10" s="46" t="s">
        <v>89</v>
      </c>
      <c r="E10" s="46" t="s">
        <v>90</v>
      </c>
      <c r="F10" s="46" t="s">
        <v>91</v>
      </c>
    </row>
    <row r="11" customFormat="false" ht="111.75" hidden="false" customHeight="true" outlineLevel="0" collapsed="false">
      <c r="A11" s="44" t="s">
        <v>92</v>
      </c>
      <c r="B11" s="45" t="s">
        <v>93</v>
      </c>
      <c r="C11" s="44" t="s">
        <v>94</v>
      </c>
      <c r="D11" s="44" t="s">
        <v>95</v>
      </c>
      <c r="E11" s="44" t="s">
        <v>96</v>
      </c>
      <c r="F11" s="44" t="s">
        <v>97</v>
      </c>
    </row>
    <row r="13" customFormat="false" ht="60" hidden="false" customHeight="true" outlineLevel="0" collapsed="false">
      <c r="A13" s="48" t="s">
        <v>98</v>
      </c>
      <c r="B13" s="49" t="s">
        <v>99</v>
      </c>
      <c r="C13" s="49"/>
      <c r="D13" s="49"/>
      <c r="E13" s="49"/>
      <c r="F13" s="49"/>
    </row>
  </sheetData>
  <mergeCells count="2">
    <mergeCell ref="A2:F2"/>
    <mergeCell ref="B13:F1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F0"/>
    <pageSetUpPr fitToPage="false"/>
  </sheetPr>
  <dimension ref="A1:DC239"/>
  <sheetViews>
    <sheetView showFormulas="false" showGridLines="false" showRowColHeaders="true" showZeros="true" rightToLeft="false" tabSelected="true" showOutlineSymbols="true" defaultGridColor="true" view="normal" topLeftCell="A1" colorId="64" zoomScale="47" zoomScaleNormal="47"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H142" activeCellId="0" sqref="H142"/>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10" min="9" style="3" width="15.56"/>
    <col collapsed="false" customWidth="true" hidden="false" outlineLevel="0" max="11" min="11" style="3" width="2.56"/>
    <col collapsed="false" customWidth="true" hidden="tru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50" t="str">
        <f aca="false">F14</f>
        <v>Taca Taca - Stage 1 (40 Mtpa)</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row>
    <row r="2" customFormat="false" ht="18" hidden="false" customHeight="true" outlineLevel="0" collapsed="false">
      <c r="A2" s="52" t="str">
        <f aca="true">MID(CELL("filename",A1),FIND("]",CELL("filename",A1))+1,255)</f>
        <v>Assumptions - Base</v>
      </c>
      <c r="B2" s="52"/>
      <c r="C2" s="52"/>
      <c r="D2" s="52"/>
      <c r="E2" s="52"/>
      <c r="F2" s="53"/>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row>
    <row r="3" customFormat="false" ht="14.25" hidden="false" customHeight="false" outlineLevel="0" collapsed="false">
      <c r="A3" s="54"/>
      <c r="B3" s="54"/>
      <c r="C3" s="54"/>
      <c r="D3" s="54"/>
      <c r="E3" s="55"/>
      <c r="F3" s="56"/>
      <c r="G3" s="57"/>
      <c r="H3" s="55"/>
      <c r="I3" s="55"/>
      <c r="J3" s="55"/>
      <c r="K3" s="55"/>
      <c r="L3" s="55"/>
      <c r="M3" s="55"/>
      <c r="N3" s="55"/>
      <c r="O3" s="55"/>
      <c r="P3" s="55"/>
      <c r="Q3" s="55"/>
      <c r="R3" s="55"/>
      <c r="S3" s="55"/>
      <c r="T3" s="55"/>
      <c r="U3" s="55"/>
      <c r="V3" s="55"/>
      <c r="W3" s="55"/>
      <c r="X3" s="55"/>
      <c r="Y3" s="56" t="s">
        <v>100</v>
      </c>
      <c r="Z3" s="55"/>
      <c r="AA3" s="58" t="str">
        <f aca="false">"Y"&amp;IF(AA4-$F$49&gt;=1,AA4-$F$49,AA4-$F$49-1)</f>
        <v>Y-4</v>
      </c>
      <c r="AB3" s="58" t="str">
        <f aca="false">"Y"&amp;IF(AB4-$F$49&gt;=1,AB4-$F$49,AB4-$F$49-1)</f>
        <v>Y-3</v>
      </c>
      <c r="AC3" s="58" t="str">
        <f aca="false">"Y"&amp;IF(AC4-$F$49&gt;=1,AC4-$F$49,AC4-$F$49-1)</f>
        <v>Y-2</v>
      </c>
      <c r="AD3" s="58" t="str">
        <f aca="false">"Y"&amp;IF(AD4-$F$49&gt;=1,AD4-$F$49,AD4-$F$49-1)</f>
        <v>Y-1</v>
      </c>
      <c r="AE3" s="58" t="str">
        <f aca="false">"Y"&amp;IF(AE4-$F$49&gt;=1,AE4-$F$49,AE4-$F$49-1)</f>
        <v>Y1</v>
      </c>
      <c r="AF3" s="58" t="str">
        <f aca="false">"Y"&amp;IF(AF4-$F$49&gt;=1,AF4-$F$49,AF4-$F$49-1)</f>
        <v>Y2</v>
      </c>
      <c r="AG3" s="58" t="str">
        <f aca="false">"Y"&amp;IF(AG4-$F$49&gt;=1,AG4-$F$49,AG4-$F$49-1)</f>
        <v>Y3</v>
      </c>
      <c r="AH3" s="58" t="str">
        <f aca="false">"Y"&amp;IF(AH4-$F$49&gt;=1,AH4-$F$49,AH4-$F$49-1)</f>
        <v>Y4</v>
      </c>
      <c r="AI3" s="58" t="str">
        <f aca="false">"Y"&amp;IF(AI4-$F$49&gt;=1,AI4-$F$49,AI4-$F$49-1)</f>
        <v>Y5</v>
      </c>
      <c r="AJ3" s="58" t="str">
        <f aca="false">"Y"&amp;IF(AJ4-$F$49&gt;=1,AJ4-$F$49,AJ4-$F$49-1)</f>
        <v>Y6</v>
      </c>
      <c r="AK3" s="58" t="str">
        <f aca="false">"Y"&amp;IF(AK4-$F$49&gt;=1,AK4-$F$49,AK4-$F$49-1)</f>
        <v>Y7</v>
      </c>
      <c r="AL3" s="58" t="str">
        <f aca="false">"Y"&amp;IF(AL4-$F$49&gt;=1,AL4-$F$49,AL4-$F$49-1)</f>
        <v>Y8</v>
      </c>
      <c r="AM3" s="58" t="str">
        <f aca="false">"Y"&amp;IF(AM4-$F$49&gt;=1,AM4-$F$49,AM4-$F$49-1)</f>
        <v>Y9</v>
      </c>
      <c r="AN3" s="58" t="str">
        <f aca="false">"Y"&amp;IF(AN4-$F$49&gt;=1,AN4-$F$49,AN4-$F$49-1)</f>
        <v>Y10</v>
      </c>
      <c r="AO3" s="58" t="str">
        <f aca="false">"Y"&amp;IF(AO4-$F$49&gt;=1,AO4-$F$49,AO4-$F$49-1)</f>
        <v>Y11</v>
      </c>
      <c r="AP3" s="58" t="str">
        <f aca="false">"Y"&amp;IF(AP4-$F$49&gt;=1,AP4-$F$49,AP4-$F$49-1)</f>
        <v>Y12</v>
      </c>
      <c r="AQ3" s="58" t="str">
        <f aca="false">"Y"&amp;IF(AQ4-$F$49&gt;=1,AQ4-$F$49,AQ4-$F$49-1)</f>
        <v>Y13</v>
      </c>
      <c r="AR3" s="58" t="str">
        <f aca="false">"Y"&amp;IF(AR4-$F$49&gt;=1,AR4-$F$49,AR4-$F$49-1)</f>
        <v>Y14</v>
      </c>
      <c r="AS3" s="58" t="str">
        <f aca="false">"Y"&amp;IF(AS4-$F$49&gt;=1,AS4-$F$49,AS4-$F$49-1)</f>
        <v>Y15</v>
      </c>
      <c r="AT3" s="58" t="str">
        <f aca="false">"Y"&amp;IF(AT4-$F$49&gt;=1,AT4-$F$49,AT4-$F$49-1)</f>
        <v>Y16</v>
      </c>
      <c r="AU3" s="58" t="str">
        <f aca="false">"Y"&amp;IF(AU4-$F$49&gt;=1,AU4-$F$49,AU4-$F$49-1)</f>
        <v>Y17</v>
      </c>
      <c r="AV3" s="58" t="str">
        <f aca="false">"Y"&amp;IF(AV4-$F$49&gt;=1,AV4-$F$49,AV4-$F$49-1)</f>
        <v>Y18</v>
      </c>
      <c r="AW3" s="58" t="str">
        <f aca="false">"Y"&amp;IF(AW4-$F$49&gt;=1,AW4-$F$49,AW4-$F$49-1)</f>
        <v>Y19</v>
      </c>
      <c r="AX3" s="58" t="str">
        <f aca="false">"Y"&amp;IF(AX4-$F$49&gt;=1,AX4-$F$49,AX4-$F$49-1)</f>
        <v>Y20</v>
      </c>
      <c r="AY3" s="58" t="str">
        <f aca="false">"Y"&amp;IF(AY4-$F$49&gt;=1,AY4-$F$49,AY4-$F$49-1)</f>
        <v>Y21</v>
      </c>
      <c r="AZ3" s="58" t="str">
        <f aca="false">"Y"&amp;IF(AZ4-$F$49&gt;=1,AZ4-$F$49,AZ4-$F$49-1)</f>
        <v>Y22</v>
      </c>
      <c r="BA3" s="58" t="str">
        <f aca="false">"Y"&amp;IF(BA4-$F$49&gt;=1,BA4-$F$49,BA4-$F$49-1)</f>
        <v>Y23</v>
      </c>
      <c r="BB3" s="58" t="str">
        <f aca="false">"Y"&amp;IF(BB4-$F$49&gt;=1,BB4-$F$49,BB4-$F$49-1)</f>
        <v>Y24</v>
      </c>
      <c r="BC3" s="58" t="str">
        <f aca="false">"Y"&amp;IF(BC4-$F$49&gt;=1,BC4-$F$49,BC4-$F$49-1)</f>
        <v>Y25</v>
      </c>
      <c r="BD3" s="58" t="str">
        <f aca="false">"Y"&amp;IF(BD4-$F$49&gt;=1,BD4-$F$49,BD4-$F$49-1)</f>
        <v>Y26</v>
      </c>
      <c r="BE3" s="58" t="str">
        <f aca="false">"Y"&amp;IF(BE4-$F$49&gt;=1,BE4-$F$49,BE4-$F$49-1)</f>
        <v>Y27</v>
      </c>
      <c r="BF3" s="58" t="str">
        <f aca="false">"Y"&amp;IF(BF4-$F$49&gt;=1,BF4-$F$49,BF4-$F$49-1)</f>
        <v>Y28</v>
      </c>
      <c r="BG3" s="58" t="str">
        <f aca="false">"Y"&amp;IF(BG4-$F$49&gt;=1,BG4-$F$49,BG4-$F$49-1)</f>
        <v>Y29</v>
      </c>
      <c r="BH3" s="58" t="str">
        <f aca="false">"Y"&amp;IF(BH4-$F$49&gt;=1,BH4-$F$49,BH4-$F$49-1)</f>
        <v>Y30</v>
      </c>
      <c r="BI3" s="58" t="str">
        <f aca="false">"Y"&amp;IF(BI4-$F$49&gt;=1,BI4-$F$49,BI4-$F$49-1)</f>
        <v>Y31</v>
      </c>
      <c r="BJ3" s="58" t="str">
        <f aca="false">"Y"&amp;IF(BJ4-$F$49&gt;=1,BJ4-$F$49,BJ4-$F$49-1)</f>
        <v>Y32</v>
      </c>
      <c r="BK3" s="58" t="str">
        <f aca="false">"Y"&amp;IF(BK4-$F$49&gt;=1,BK4-$F$49,BK4-$F$49-1)</f>
        <v>Y33</v>
      </c>
      <c r="BL3" s="58" t="str">
        <f aca="false">"Y"&amp;IF(BL4-$F$49&gt;=1,BL4-$F$49,BL4-$F$49-1)</f>
        <v>Y34</v>
      </c>
      <c r="BM3" s="58" t="str">
        <f aca="false">"Y"&amp;IF(BM4-$F$49&gt;=1,BM4-$F$49,BM4-$F$49-1)</f>
        <v>Y35</v>
      </c>
      <c r="BN3" s="58" t="str">
        <f aca="false">"Y"&amp;IF(BN4-$F$49&gt;=1,BN4-$F$49,BN4-$F$49-1)</f>
        <v>Y36</v>
      </c>
      <c r="BO3" s="58" t="str">
        <f aca="false">"Y"&amp;IF(BO4-$F$49&gt;=1,BO4-$F$49,BO4-$F$49-1)</f>
        <v>Y37</v>
      </c>
      <c r="BP3" s="58" t="str">
        <f aca="false">"Y"&amp;IF(BP4-$F$49&gt;=1,BP4-$F$49,BP4-$F$49-1)</f>
        <v>Y38</v>
      </c>
      <c r="BQ3" s="58" t="str">
        <f aca="false">"Y"&amp;IF(BQ4-$F$49&gt;=1,BQ4-$F$49,BQ4-$F$49-1)</f>
        <v>Y39</v>
      </c>
      <c r="BR3" s="58" t="str">
        <f aca="false">"Y"&amp;IF(BR4-$F$49&gt;=1,BR4-$F$49,BR4-$F$49-1)</f>
        <v>Y40</v>
      </c>
      <c r="BS3" s="58" t="str">
        <f aca="false">"Y"&amp;IF(BS4-$F$49&gt;=1,BS4-$F$49,BS4-$F$49-1)</f>
        <v>Y41</v>
      </c>
      <c r="BT3" s="58" t="str">
        <f aca="false">"Y"&amp;IF(BT4-$F$49&gt;=1,BT4-$F$49,BT4-$F$49-1)</f>
        <v>Y42</v>
      </c>
      <c r="BU3" s="58" t="str">
        <f aca="false">"Y"&amp;IF(BU4-$F$49&gt;=1,BU4-$F$49,BU4-$F$49-1)</f>
        <v>Y43</v>
      </c>
      <c r="BV3" s="58" t="str">
        <f aca="false">"Y"&amp;IF(BV4-$F$49&gt;=1,BV4-$F$49,BV4-$F$49-1)</f>
        <v>Y44</v>
      </c>
      <c r="BW3" s="58" t="str">
        <f aca="false">"Y"&amp;IF(BW4-$F$49&gt;=1,BW4-$F$49,BW4-$F$49-1)</f>
        <v>Y45</v>
      </c>
      <c r="BX3" s="58" t="str">
        <f aca="false">"Y"&amp;IF(BX4-$F$49&gt;=1,BX4-$F$49,BX4-$F$49-1)</f>
        <v>Y46</v>
      </c>
      <c r="BY3" s="58" t="str">
        <f aca="false">"Y"&amp;IF(BY4-$F$49&gt;=1,BY4-$F$49,BY4-$F$49-1)</f>
        <v>Y47</v>
      </c>
      <c r="BZ3" s="58" t="str">
        <f aca="false">"Y"&amp;IF(BZ4-$F$49&gt;=1,BZ4-$F$49,BZ4-$F$49-1)</f>
        <v>Y48</v>
      </c>
      <c r="CA3" s="58" t="str">
        <f aca="false">"Y"&amp;IF(CA4-$F$49&gt;=1,CA4-$F$49,CA4-$F$49-1)</f>
        <v>Y49</v>
      </c>
      <c r="CB3" s="58" t="str">
        <f aca="false">"Y"&amp;IF(CB4-$F$49&gt;=1,CB4-$F$49,CB4-$F$49-1)</f>
        <v>Y50</v>
      </c>
      <c r="CC3" s="58" t="str">
        <f aca="false">"Y"&amp;IF(CC4-$F$49&gt;=1,CC4-$F$49,CC4-$F$49-1)</f>
        <v>Y51</v>
      </c>
      <c r="CD3" s="58" t="str">
        <f aca="false">"Y"&amp;IF(CD4-$F$49&gt;=1,CD4-$F$49,CD4-$F$49-1)</f>
        <v>Y52</v>
      </c>
      <c r="CE3" s="58" t="str">
        <f aca="false">"Y"&amp;IF(CE4-$F$49&gt;=1,CE4-$F$49,CE4-$F$49-1)</f>
        <v>Y53</v>
      </c>
      <c r="CF3" s="58" t="str">
        <f aca="false">"Y"&amp;IF(CF4-$F$49&gt;=1,CF4-$F$49,CF4-$F$49-1)</f>
        <v>Y54</v>
      </c>
      <c r="CG3" s="58" t="str">
        <f aca="false">"Y"&amp;IF(CG4-$F$49&gt;=1,CG4-$F$49,CG4-$F$49-1)</f>
        <v>Y55</v>
      </c>
      <c r="CH3" s="58" t="str">
        <f aca="false">"Y"&amp;IF(CH4-$F$49&gt;=1,CH4-$F$49,CH4-$F$49-1)</f>
        <v>Y56</v>
      </c>
      <c r="CI3" s="58" t="str">
        <f aca="false">"Y"&amp;IF(CI4-$F$49&gt;=1,CI4-$F$49,CI4-$F$49-1)</f>
        <v>Y57</v>
      </c>
      <c r="CJ3" s="58" t="str">
        <f aca="false">"Y"&amp;IF(CJ4-$F$49&gt;=1,CJ4-$F$49,CJ4-$F$49-1)</f>
        <v>Y58</v>
      </c>
      <c r="CK3" s="58" t="str">
        <f aca="false">"Y"&amp;IF(CK4-$F$49&gt;=1,CK4-$F$49,CK4-$F$49-1)</f>
        <v>Y59</v>
      </c>
      <c r="CL3" s="58" t="str">
        <f aca="false">"Y"&amp;IF(CL4-$F$49&gt;=1,CL4-$F$49,CL4-$F$49-1)</f>
        <v>Y60</v>
      </c>
      <c r="CM3" s="58" t="str">
        <f aca="false">"Y"&amp;IF(CM4-$F$49&gt;=1,CM4-$F$49,CM4-$F$49-1)</f>
        <v>Y61</v>
      </c>
      <c r="CN3" s="58" t="str">
        <f aca="false">"Y"&amp;IF(CN4-$F$49&gt;=1,CN4-$F$49,CN4-$F$49-1)</f>
        <v>Y62</v>
      </c>
      <c r="CO3" s="58" t="str">
        <f aca="false">"Y"&amp;IF(CO4-$F$49&gt;=1,CO4-$F$49,CO4-$F$49-1)</f>
        <v>Y63</v>
      </c>
      <c r="CP3" s="58" t="str">
        <f aca="false">"Y"&amp;IF(CP4-$F$49&gt;=1,CP4-$F$49,CP4-$F$49-1)</f>
        <v>Y64</v>
      </c>
      <c r="CQ3" s="58" t="str">
        <f aca="false">"Y"&amp;IF(CQ4-$F$49&gt;=1,CQ4-$F$49,CQ4-$F$49-1)</f>
        <v>Y65</v>
      </c>
      <c r="CR3" s="58" t="str">
        <f aca="false">"Y"&amp;IF(CR4-$F$49&gt;=1,CR4-$F$49,CR4-$F$49-1)</f>
        <v>Y66</v>
      </c>
      <c r="CS3" s="58" t="str">
        <f aca="false">"Y"&amp;IF(CS4-$F$49&gt;=1,CS4-$F$49,CS4-$F$49-1)</f>
        <v>Y67</v>
      </c>
      <c r="CT3" s="58" t="str">
        <f aca="false">"Y"&amp;IF(CT4-$F$49&gt;=1,CT4-$F$49,CT4-$F$49-1)</f>
        <v>Y68</v>
      </c>
      <c r="CU3" s="58" t="str">
        <f aca="false">"Y"&amp;IF(CU4-$F$49&gt;=1,CU4-$F$49,CU4-$F$49-1)</f>
        <v>Y69</v>
      </c>
      <c r="CV3" s="58" t="str">
        <f aca="false">"Y"&amp;IF(CV4-$F$49&gt;=1,CV4-$F$49,CV4-$F$49-1)</f>
        <v>Y70</v>
      </c>
      <c r="CW3" s="58" t="str">
        <f aca="false">"Y"&amp;IF(CW4-$F$49&gt;=1,CW4-$F$49,CW4-$F$49-1)</f>
        <v>Y71</v>
      </c>
      <c r="CX3" s="58" t="str">
        <f aca="false">"Y"&amp;IF(CX4-$F$49&gt;=1,CX4-$F$49,CX4-$F$49-1)</f>
        <v>Y72</v>
      </c>
      <c r="CY3" s="58" t="str">
        <f aca="false">"Y"&amp;IF(CY4-$F$49&gt;=1,CY4-$F$49,CY4-$F$49-1)</f>
        <v>Y73</v>
      </c>
      <c r="CZ3" s="58" t="str">
        <f aca="false">"Y"&amp;IF(CZ4-$F$49&gt;=1,CZ4-$F$49,CZ4-$F$49-1)</f>
        <v>Y74</v>
      </c>
      <c r="DA3" s="58" t="str">
        <f aca="false">"Y"&amp;IF(DA4-$F$49&gt;=1,DA4-$F$49,DA4-$F$49-1)</f>
        <v>Y75</v>
      </c>
      <c r="DB3" s="58" t="str">
        <f aca="false">"Y"&amp;IF(DB4-$F$49&gt;=1,DB4-$F$49,DB4-$F$49-1)</f>
        <v>Y76</v>
      </c>
      <c r="DC3" s="59"/>
    </row>
    <row r="4" customFormat="false" ht="14.25" hidden="false" customHeight="false" outlineLevel="0" collapsed="false">
      <c r="A4" s="54"/>
      <c r="B4" s="54"/>
      <c r="C4" s="54"/>
      <c r="D4" s="54"/>
      <c r="E4" s="55"/>
      <c r="F4" s="55"/>
      <c r="G4" s="55"/>
      <c r="H4" s="55"/>
      <c r="I4" s="55"/>
      <c r="J4" s="55"/>
      <c r="K4" s="55"/>
      <c r="L4" s="55"/>
      <c r="M4" s="55"/>
      <c r="N4" s="55"/>
      <c r="O4" s="55"/>
      <c r="P4" s="55"/>
      <c r="Q4" s="55"/>
      <c r="R4" s="55"/>
      <c r="S4" s="55"/>
      <c r="T4" s="55"/>
      <c r="U4" s="55"/>
      <c r="V4" s="55"/>
      <c r="W4" s="55"/>
      <c r="X4" s="55"/>
      <c r="Y4" s="56" t="s">
        <v>101</v>
      </c>
      <c r="Z4" s="55"/>
      <c r="AA4" s="58" t="n">
        <v>1</v>
      </c>
      <c r="AB4" s="58" t="n">
        <f aca="false">AA4+1</f>
        <v>2</v>
      </c>
      <c r="AC4" s="58" t="n">
        <f aca="false">AB4+1</f>
        <v>3</v>
      </c>
      <c r="AD4" s="58" t="n">
        <f aca="false">AC4+1</f>
        <v>4</v>
      </c>
      <c r="AE4" s="58" t="n">
        <f aca="false">AD4+1</f>
        <v>5</v>
      </c>
      <c r="AF4" s="58" t="n">
        <f aca="false">AE4+1</f>
        <v>6</v>
      </c>
      <c r="AG4" s="58" t="n">
        <f aca="false">AF4+1</f>
        <v>7</v>
      </c>
      <c r="AH4" s="58" t="n">
        <f aca="false">AG4+1</f>
        <v>8</v>
      </c>
      <c r="AI4" s="58" t="n">
        <f aca="false">AH4+1</f>
        <v>9</v>
      </c>
      <c r="AJ4" s="58" t="n">
        <f aca="false">AI4+1</f>
        <v>10</v>
      </c>
      <c r="AK4" s="58" t="n">
        <f aca="false">AJ4+1</f>
        <v>11</v>
      </c>
      <c r="AL4" s="58" t="n">
        <f aca="false">AK4+1</f>
        <v>12</v>
      </c>
      <c r="AM4" s="58" t="n">
        <f aca="false">AL4+1</f>
        <v>13</v>
      </c>
      <c r="AN4" s="58" t="n">
        <f aca="false">AM4+1</f>
        <v>14</v>
      </c>
      <c r="AO4" s="58" t="n">
        <f aca="false">AN4+1</f>
        <v>15</v>
      </c>
      <c r="AP4" s="58" t="n">
        <f aca="false">AO4+1</f>
        <v>16</v>
      </c>
      <c r="AQ4" s="58" t="n">
        <f aca="false">AP4+1</f>
        <v>17</v>
      </c>
      <c r="AR4" s="58" t="n">
        <f aca="false">AQ4+1</f>
        <v>18</v>
      </c>
      <c r="AS4" s="58" t="n">
        <f aca="false">AR4+1</f>
        <v>19</v>
      </c>
      <c r="AT4" s="58" t="n">
        <f aca="false">AS4+1</f>
        <v>20</v>
      </c>
      <c r="AU4" s="58" t="n">
        <f aca="false">AT4+1</f>
        <v>21</v>
      </c>
      <c r="AV4" s="58" t="n">
        <f aca="false">AU4+1</f>
        <v>22</v>
      </c>
      <c r="AW4" s="58" t="n">
        <f aca="false">AV4+1</f>
        <v>23</v>
      </c>
      <c r="AX4" s="58" t="n">
        <f aca="false">AW4+1</f>
        <v>24</v>
      </c>
      <c r="AY4" s="58" t="n">
        <f aca="false">AX4+1</f>
        <v>25</v>
      </c>
      <c r="AZ4" s="58" t="n">
        <f aca="false">AY4+1</f>
        <v>26</v>
      </c>
      <c r="BA4" s="58" t="n">
        <f aca="false">AZ4+1</f>
        <v>27</v>
      </c>
      <c r="BB4" s="58" t="n">
        <f aca="false">BA4+1</f>
        <v>28</v>
      </c>
      <c r="BC4" s="58" t="n">
        <f aca="false">BB4+1</f>
        <v>29</v>
      </c>
      <c r="BD4" s="58" t="n">
        <f aca="false">BC4+1</f>
        <v>30</v>
      </c>
      <c r="BE4" s="58" t="n">
        <f aca="false">BD4+1</f>
        <v>31</v>
      </c>
      <c r="BF4" s="58" t="n">
        <f aca="false">BE4+1</f>
        <v>32</v>
      </c>
      <c r="BG4" s="58" t="n">
        <f aca="false">BF4+1</f>
        <v>33</v>
      </c>
      <c r="BH4" s="58" t="n">
        <f aca="false">BG4+1</f>
        <v>34</v>
      </c>
      <c r="BI4" s="58" t="n">
        <f aca="false">BH4+1</f>
        <v>35</v>
      </c>
      <c r="BJ4" s="58" t="n">
        <f aca="false">BI4+1</f>
        <v>36</v>
      </c>
      <c r="BK4" s="58" t="n">
        <f aca="false">BJ4+1</f>
        <v>37</v>
      </c>
      <c r="BL4" s="58" t="n">
        <f aca="false">BK4+1</f>
        <v>38</v>
      </c>
      <c r="BM4" s="58" t="n">
        <f aca="false">BL4+1</f>
        <v>39</v>
      </c>
      <c r="BN4" s="58" t="n">
        <f aca="false">BM4+1</f>
        <v>40</v>
      </c>
      <c r="BO4" s="58" t="n">
        <f aca="false">BN4+1</f>
        <v>41</v>
      </c>
      <c r="BP4" s="58" t="n">
        <f aca="false">BO4+1</f>
        <v>42</v>
      </c>
      <c r="BQ4" s="58" t="n">
        <f aca="false">BP4+1</f>
        <v>43</v>
      </c>
      <c r="BR4" s="58" t="n">
        <f aca="false">BQ4+1</f>
        <v>44</v>
      </c>
      <c r="BS4" s="58" t="n">
        <f aca="false">BR4+1</f>
        <v>45</v>
      </c>
      <c r="BT4" s="58" t="n">
        <f aca="false">BS4+1</f>
        <v>46</v>
      </c>
      <c r="BU4" s="58" t="n">
        <f aca="false">BT4+1</f>
        <v>47</v>
      </c>
      <c r="BV4" s="58" t="n">
        <f aca="false">BU4+1</f>
        <v>48</v>
      </c>
      <c r="BW4" s="58" t="n">
        <f aca="false">BV4+1</f>
        <v>49</v>
      </c>
      <c r="BX4" s="58" t="n">
        <f aca="false">BW4+1</f>
        <v>50</v>
      </c>
      <c r="BY4" s="58" t="n">
        <f aca="false">BX4+1</f>
        <v>51</v>
      </c>
      <c r="BZ4" s="58" t="n">
        <f aca="false">BY4+1</f>
        <v>52</v>
      </c>
      <c r="CA4" s="58" t="n">
        <f aca="false">BZ4+1</f>
        <v>53</v>
      </c>
      <c r="CB4" s="58" t="n">
        <f aca="false">CA4+1</f>
        <v>54</v>
      </c>
      <c r="CC4" s="58" t="n">
        <f aca="false">CB4+1</f>
        <v>55</v>
      </c>
      <c r="CD4" s="58" t="n">
        <f aca="false">CC4+1</f>
        <v>56</v>
      </c>
      <c r="CE4" s="58" t="n">
        <f aca="false">CD4+1</f>
        <v>57</v>
      </c>
      <c r="CF4" s="58" t="n">
        <f aca="false">CE4+1</f>
        <v>58</v>
      </c>
      <c r="CG4" s="58" t="n">
        <f aca="false">CF4+1</f>
        <v>59</v>
      </c>
      <c r="CH4" s="58" t="n">
        <f aca="false">CG4+1</f>
        <v>60</v>
      </c>
      <c r="CI4" s="58" t="n">
        <f aca="false">CH4+1</f>
        <v>61</v>
      </c>
      <c r="CJ4" s="58" t="n">
        <f aca="false">CI4+1</f>
        <v>62</v>
      </c>
      <c r="CK4" s="58" t="n">
        <f aca="false">CJ4+1</f>
        <v>63</v>
      </c>
      <c r="CL4" s="58" t="n">
        <f aca="false">CK4+1</f>
        <v>64</v>
      </c>
      <c r="CM4" s="58" t="n">
        <f aca="false">CL4+1</f>
        <v>65</v>
      </c>
      <c r="CN4" s="58" t="n">
        <f aca="false">CM4+1</f>
        <v>66</v>
      </c>
      <c r="CO4" s="58" t="n">
        <f aca="false">CN4+1</f>
        <v>67</v>
      </c>
      <c r="CP4" s="58" t="n">
        <f aca="false">CO4+1</f>
        <v>68</v>
      </c>
      <c r="CQ4" s="58" t="n">
        <f aca="false">CP4+1</f>
        <v>69</v>
      </c>
      <c r="CR4" s="58" t="n">
        <f aca="false">CQ4+1</f>
        <v>70</v>
      </c>
      <c r="CS4" s="58" t="n">
        <f aca="false">CR4+1</f>
        <v>71</v>
      </c>
      <c r="CT4" s="58" t="n">
        <f aca="false">CS4+1</f>
        <v>72</v>
      </c>
      <c r="CU4" s="58" t="n">
        <f aca="false">CT4+1</f>
        <v>73</v>
      </c>
      <c r="CV4" s="58" t="n">
        <f aca="false">CU4+1</f>
        <v>74</v>
      </c>
      <c r="CW4" s="58" t="n">
        <f aca="false">CV4+1</f>
        <v>75</v>
      </c>
      <c r="CX4" s="58" t="n">
        <f aca="false">CW4+1</f>
        <v>76</v>
      </c>
      <c r="CY4" s="58" t="n">
        <f aca="false">CX4+1</f>
        <v>77</v>
      </c>
      <c r="CZ4" s="58" t="n">
        <f aca="false">CY4+1</f>
        <v>78</v>
      </c>
      <c r="DA4" s="58" t="n">
        <f aca="false">CZ4+1</f>
        <v>79</v>
      </c>
      <c r="DB4" s="58" t="n">
        <f aca="false">DA4+1</f>
        <v>80</v>
      </c>
      <c r="DC4" s="59"/>
    </row>
    <row r="5" customFormat="false" ht="14.25" hidden="false" customHeight="false" outlineLevel="0" collapsed="false">
      <c r="A5" s="54"/>
      <c r="B5" s="54"/>
      <c r="C5" s="54"/>
      <c r="D5" s="54"/>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9"/>
    </row>
    <row r="6" customFormat="false" ht="14.25" hidden="false" customHeight="false" outlineLevel="0" collapsed="false">
      <c r="A6" s="54"/>
      <c r="B6" s="54"/>
      <c r="C6" s="54"/>
      <c r="D6" s="54"/>
      <c r="E6" s="54" t="s">
        <v>102</v>
      </c>
      <c r="F6" s="60" t="s">
        <v>103</v>
      </c>
      <c r="G6" s="61" t="s">
        <v>104</v>
      </c>
      <c r="H6" s="62" t="s">
        <v>105</v>
      </c>
      <c r="I6" s="59"/>
      <c r="J6" s="59"/>
      <c r="K6" s="59"/>
      <c r="L6" s="59"/>
      <c r="M6" s="59"/>
      <c r="N6" s="59"/>
      <c r="O6" s="59"/>
      <c r="P6" s="59"/>
      <c r="Q6" s="59"/>
      <c r="R6" s="59"/>
      <c r="S6" s="59"/>
      <c r="T6" s="59"/>
      <c r="U6" s="59"/>
      <c r="V6" s="59"/>
      <c r="W6" s="59"/>
      <c r="X6" s="59"/>
      <c r="Y6" s="63" t="s">
        <v>106</v>
      </c>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row>
    <row r="8" customFormat="false" ht="26.25" hidden="false" customHeight="true" outlineLevel="0" collapsed="false">
      <c r="A8" s="64" t="s">
        <v>107</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row>
    <row r="9" customFormat="false" ht="15" hidden="false" customHeight="true" outlineLevel="2" collapsed="false"/>
    <row r="10" customFormat="false" ht="18" hidden="false" customHeight="true" outlineLevel="2" collapsed="false">
      <c r="B10" s="66" t="s">
        <v>108</v>
      </c>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row>
    <row r="11" customFormat="false" ht="15" hidden="false" customHeight="true" outlineLevel="3" collapsed="false"/>
    <row r="12" customFormat="false" ht="14.25" hidden="false" customHeight="false" outlineLevel="3" collapsed="false">
      <c r="C12" s="11" t="s">
        <v>109</v>
      </c>
    </row>
    <row r="13" customFormat="false" ht="14.25" hidden="false" customHeight="false" outlineLevel="3" collapsed="false"/>
    <row r="14" customFormat="false" ht="14.25" hidden="false" customHeight="false" outlineLevel="3" collapsed="false">
      <c r="E14" s="3" t="s">
        <v>110</v>
      </c>
      <c r="F14" s="67" t="s">
        <v>111</v>
      </c>
      <c r="G14" s="7" t="s">
        <v>112</v>
      </c>
    </row>
    <row r="15" customFormat="false" ht="14.25" hidden="false" customHeight="false" outlineLevel="3" collapsed="false"/>
    <row r="16" customFormat="false" ht="14.25" hidden="false" customHeight="false" outlineLevel="3" collapsed="false"/>
    <row r="17" customFormat="false" ht="14.25" hidden="false" customHeight="false" outlineLevel="2" collapsed="false"/>
    <row r="18" customFormat="false" ht="14.25" hidden="false" customHeight="false" outlineLevel="1" collapsed="false"/>
    <row r="19" customFormat="false" ht="20.25" hidden="false" customHeight="true" outlineLevel="1" collapsed="false">
      <c r="A19" s="65" t="s">
        <v>113</v>
      </c>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row>
    <row r="20" customFormat="false" ht="15" hidden="false" customHeight="true" outlineLevel="2" collapsed="false"/>
    <row r="21" customFormat="false" ht="18" hidden="false" customHeight="true" outlineLevel="2" collapsed="false">
      <c r="B21" s="68" t="s">
        <v>114</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row>
    <row r="22" customFormat="false" ht="15" hidden="false" customHeight="true" outlineLevel="3" collapsed="false"/>
    <row r="23" customFormat="false" ht="14.25" hidden="false" customHeight="false" outlineLevel="3" collapsed="false">
      <c r="C23" s="11" t="s">
        <v>115</v>
      </c>
    </row>
    <row r="24" customFormat="false" ht="35.5" hidden="false" customHeight="false" outlineLevel="3" collapsed="false">
      <c r="E24" s="69" t="s">
        <v>116</v>
      </c>
      <c r="F24" s="16"/>
      <c r="G24" s="19" t="s">
        <v>117</v>
      </c>
      <c r="H24" s="70" t="s">
        <v>118</v>
      </c>
    </row>
    <row r="25" customFormat="false" ht="35.5" hidden="false" customHeight="false" outlineLevel="3" collapsed="false">
      <c r="E25" s="3" t="s">
        <v>119</v>
      </c>
      <c r="F25" s="8" t="n">
        <v>60</v>
      </c>
      <c r="G25" s="71" t="s">
        <v>120</v>
      </c>
      <c r="H25" s="70" t="s">
        <v>121</v>
      </c>
    </row>
    <row r="26" customFormat="false" ht="35.5" hidden="false" customHeight="false" outlineLevel="3" collapsed="false">
      <c r="E26" s="3" t="s">
        <v>122</v>
      </c>
      <c r="F26" s="8" t="n">
        <v>30</v>
      </c>
      <c r="G26" s="71" t="s">
        <v>120</v>
      </c>
      <c r="H26" s="70" t="s">
        <v>123</v>
      </c>
    </row>
    <row r="27" customFormat="false" ht="35.5" hidden="false" customHeight="false" outlineLevel="3" collapsed="false">
      <c r="E27" s="3" t="s">
        <v>124</v>
      </c>
      <c r="F27" s="8" t="n">
        <v>30</v>
      </c>
      <c r="G27" s="71" t="s">
        <v>120</v>
      </c>
      <c r="H27" s="70" t="s">
        <v>125</v>
      </c>
    </row>
    <row r="28" customFormat="false" ht="14.25" hidden="false" customHeight="false" outlineLevel="3" collapsed="false">
      <c r="G28" s="7"/>
    </row>
    <row r="29" customFormat="false" ht="24.05" hidden="false" customHeight="false" outlineLevel="3" collapsed="false">
      <c r="E29" s="3" t="s">
        <v>126</v>
      </c>
      <c r="F29" s="72" t="n">
        <v>0</v>
      </c>
      <c r="G29" s="71" t="str">
        <f aca="false">Currency_unit&amp;"'M"</f>
        <v>US$'M</v>
      </c>
      <c r="H29" s="70" t="s">
        <v>127</v>
      </c>
    </row>
    <row r="30" customFormat="false" ht="24.05" hidden="false" customHeight="false" outlineLevel="3" collapsed="false">
      <c r="E30" s="3" t="s">
        <v>122</v>
      </c>
      <c r="F30" s="72" t="n">
        <v>0</v>
      </c>
      <c r="G30" s="71" t="str">
        <f aca="false">Currency_unit&amp;"'M"</f>
        <v>US$'M</v>
      </c>
      <c r="H30" s="70" t="s">
        <v>127</v>
      </c>
    </row>
    <row r="31" customFormat="false" ht="24.05" hidden="false" customHeight="false" outlineLevel="3" collapsed="false">
      <c r="E31" s="3" t="s">
        <v>128</v>
      </c>
      <c r="F31" s="72" t="n">
        <v>0</v>
      </c>
      <c r="G31" s="71" t="str">
        <f aca="false">Currency_unit&amp;"'M"</f>
        <v>US$'M</v>
      </c>
      <c r="H31" s="70" t="s">
        <v>127</v>
      </c>
    </row>
    <row r="32" customFormat="false" ht="35.5" hidden="false" customHeight="false" outlineLevel="3" collapsed="false">
      <c r="E32" s="69" t="s">
        <v>129</v>
      </c>
      <c r="G32" s="19" t="str">
        <f aca="false">Currency_unit&amp;"'M"</f>
        <v>US$'M</v>
      </c>
      <c r="H32" s="73" t="s">
        <v>130</v>
      </c>
    </row>
    <row r="33" customFormat="false" ht="14.25" hidden="false" customHeight="false" outlineLevel="2" collapsed="false"/>
    <row r="34" customFormat="false" ht="14.25" hidden="false" customHeight="false" outlineLevel="1" collapsed="false"/>
    <row r="35" customFormat="false" ht="18" hidden="false" customHeight="true" outlineLevel="2" collapsed="false">
      <c r="B35" s="68" t="s">
        <v>131</v>
      </c>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row>
    <row r="36" customFormat="false" ht="15" hidden="false" customHeight="true" outlineLevel="3" collapsed="false"/>
    <row r="37" customFormat="false" ht="14.25" hidden="false" customHeight="false" outlineLevel="3" collapsed="false">
      <c r="C37" s="11" t="s">
        <v>132</v>
      </c>
    </row>
    <row r="38" customFormat="false" ht="24.05" hidden="false" customHeight="false" outlineLevel="3" collapsed="false">
      <c r="E38" s="69" t="s">
        <v>133</v>
      </c>
      <c r="F38" s="16"/>
      <c r="G38" s="19" t="s">
        <v>117</v>
      </c>
      <c r="H38" s="70" t="s">
        <v>134</v>
      </c>
    </row>
    <row r="39" customFormat="false" ht="46.95" hidden="false" customHeight="false" outlineLevel="3" collapsed="false">
      <c r="E39" s="3" t="s">
        <v>135</v>
      </c>
      <c r="F39" s="9" t="n">
        <v>0.25</v>
      </c>
      <c r="G39" s="71" t="s">
        <v>2</v>
      </c>
      <c r="H39" s="70" t="s">
        <v>136</v>
      </c>
    </row>
    <row r="40" customFormat="false" ht="35.5" hidden="false" customHeight="false" outlineLevel="3" collapsed="false">
      <c r="E40" s="69" t="s">
        <v>137</v>
      </c>
      <c r="G40" s="19" t="str">
        <f aca="false">Currency_unit&amp;"'M"</f>
        <v>US$'M</v>
      </c>
      <c r="H40" s="73" t="s">
        <v>138</v>
      </c>
    </row>
    <row r="41" customFormat="false" ht="14.25" hidden="false" customHeight="false" outlineLevel="2" collapsed="false"/>
    <row r="42" customFormat="false" ht="18" hidden="false" customHeight="true" outlineLevel="1" collapsed="false">
      <c r="B42" s="68" t="s">
        <v>38</v>
      </c>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row>
    <row r="43" customFormat="false" ht="15" hidden="false" customHeight="true" outlineLevel="3" collapsed="false"/>
    <row r="44" customFormat="false" ht="14.25" hidden="false" customHeight="false" outlineLevel="3" collapsed="false">
      <c r="C44" s="11" t="s">
        <v>139</v>
      </c>
    </row>
    <row r="45" customFormat="false" ht="14.25" hidden="false" customHeight="false" outlineLevel="3" collapsed="false"/>
    <row r="46" customFormat="false" ht="14.25" hidden="false" customHeight="false" outlineLevel="3" collapsed="false">
      <c r="E46" s="3" t="s">
        <v>140</v>
      </c>
      <c r="F46" s="74" t="n">
        <f aca="false">Dashboard!$F$6</f>
        <v>0.08</v>
      </c>
      <c r="G46" s="7" t="s">
        <v>2</v>
      </c>
    </row>
    <row r="47" customFormat="false" ht="24.05" hidden="false" customHeight="false" outlineLevel="3" collapsed="false">
      <c r="E47" s="69" t="s">
        <v>141</v>
      </c>
      <c r="F47" s="16" t="s">
        <v>142</v>
      </c>
      <c r="G47" s="19" t="s">
        <v>143</v>
      </c>
      <c r="H47" s="73" t="s">
        <v>144</v>
      </c>
    </row>
    <row r="48" customFormat="false" ht="24.05" hidden="false" customHeight="false" outlineLevel="3" collapsed="false">
      <c r="E48" s="3" t="s">
        <v>145</v>
      </c>
      <c r="F48" s="75" t="n">
        <v>0</v>
      </c>
      <c r="G48" s="76" t="s">
        <v>146</v>
      </c>
      <c r="H48" s="70" t="s">
        <v>147</v>
      </c>
    </row>
    <row r="49" customFormat="false" ht="58.4" hidden="false" customHeight="false" outlineLevel="3" collapsed="false">
      <c r="E49" s="69" t="s">
        <v>148</v>
      </c>
      <c r="F49" s="77" t="n">
        <v>4</v>
      </c>
      <c r="G49" s="19" t="s">
        <v>146</v>
      </c>
      <c r="H49" s="70" t="s">
        <v>149</v>
      </c>
    </row>
    <row r="50" customFormat="false" ht="14.25" hidden="false" customHeight="false" outlineLevel="2" collapsed="false"/>
    <row r="51" customFormat="false" ht="20.25" hidden="false" customHeight="true" outlineLevel="1" collapsed="false">
      <c r="A51" s="65" t="s">
        <v>150</v>
      </c>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row>
    <row r="52" customFormat="false" ht="15" hidden="false" customHeight="true" outlineLevel="2" collapsed="false"/>
    <row r="53" customFormat="false" ht="18" hidden="false" customHeight="true" outlineLevel="2" collapsed="false">
      <c r="B53" s="66" t="s">
        <v>151</v>
      </c>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row>
    <row r="54" customFormat="false" ht="15" hidden="false" customHeight="true" outlineLevel="3" collapsed="false"/>
    <row r="55" customFormat="false" ht="14.25" hidden="false" customHeight="false" outlineLevel="3" collapsed="false">
      <c r="C55" s="78" t="s">
        <v>152</v>
      </c>
    </row>
    <row r="56" customFormat="false" ht="14.25" hidden="false" customHeight="false" outlineLevel="3" collapsed="false"/>
    <row r="57" customFormat="false" ht="14.25" hidden="false" customHeight="false" outlineLevel="3" collapsed="false">
      <c r="E57" s="3" t="s">
        <v>153</v>
      </c>
      <c r="G57" s="71"/>
      <c r="AA57" s="79" t="n">
        <f aca="false">$AA$4</f>
        <v>1</v>
      </c>
      <c r="AB57" s="80" t="n">
        <f aca="false">AA57+1</f>
        <v>2</v>
      </c>
      <c r="AC57" s="80" t="n">
        <f aca="false">AB57+1</f>
        <v>3</v>
      </c>
      <c r="AD57" s="80" t="n">
        <f aca="false">AC57+1</f>
        <v>4</v>
      </c>
      <c r="AE57" s="80" t="n">
        <f aca="false">AD57+1</f>
        <v>5</v>
      </c>
      <c r="AF57" s="80" t="n">
        <f aca="false">AE57+1</f>
        <v>6</v>
      </c>
      <c r="AG57" s="80" t="n">
        <f aca="false">AF57+1</f>
        <v>7</v>
      </c>
      <c r="AH57" s="80" t="n">
        <f aca="false">AG57+1</f>
        <v>8</v>
      </c>
      <c r="AI57" s="80" t="n">
        <f aca="false">AH57+1</f>
        <v>9</v>
      </c>
      <c r="AJ57" s="80" t="n">
        <f aca="false">AI57+1</f>
        <v>10</v>
      </c>
      <c r="AK57" s="80" t="n">
        <f aca="false">AJ57+1</f>
        <v>11</v>
      </c>
      <c r="AL57" s="80" t="n">
        <f aca="false">AK57+1</f>
        <v>12</v>
      </c>
      <c r="AM57" s="80" t="n">
        <f aca="false">AL57+1</f>
        <v>13</v>
      </c>
      <c r="AN57" s="80" t="n">
        <f aca="false">AM57+1</f>
        <v>14</v>
      </c>
      <c r="AO57" s="80" t="n">
        <f aca="false">AN57+1</f>
        <v>15</v>
      </c>
      <c r="AP57" s="80" t="n">
        <f aca="false">AO57+1</f>
        <v>16</v>
      </c>
      <c r="AQ57" s="81" t="n">
        <f aca="false">AP57+1</f>
        <v>17</v>
      </c>
      <c r="AR57" s="81" t="n">
        <f aca="false">AQ57+1</f>
        <v>18</v>
      </c>
      <c r="AS57" s="81" t="n">
        <f aca="false">AR57+1</f>
        <v>19</v>
      </c>
      <c r="AT57" s="81" t="n">
        <f aca="false">AS57+1</f>
        <v>20</v>
      </c>
      <c r="AU57" s="81" t="n">
        <f aca="false">AT57+1</f>
        <v>21</v>
      </c>
      <c r="AV57" s="81" t="n">
        <f aca="false">AU57+1</f>
        <v>22</v>
      </c>
      <c r="AW57" s="81" t="n">
        <f aca="false">AV57+1</f>
        <v>23</v>
      </c>
      <c r="AX57" s="81" t="n">
        <f aca="false">AW57+1</f>
        <v>24</v>
      </c>
      <c r="AY57" s="81" t="n">
        <f aca="false">AX57+1</f>
        <v>25</v>
      </c>
      <c r="AZ57" s="81" t="n">
        <f aca="false">AY57+1</f>
        <v>26</v>
      </c>
      <c r="BA57" s="81" t="n">
        <f aca="false">AZ57+1</f>
        <v>27</v>
      </c>
      <c r="BB57" s="81" t="n">
        <f aca="false">BA57+1</f>
        <v>28</v>
      </c>
      <c r="BC57" s="81" t="n">
        <f aca="false">BB57+1</f>
        <v>29</v>
      </c>
      <c r="BD57" s="81" t="n">
        <f aca="false">BC57+1</f>
        <v>30</v>
      </c>
      <c r="BE57" s="81" t="n">
        <f aca="false">BD57+1</f>
        <v>31</v>
      </c>
      <c r="BF57" s="81" t="n">
        <f aca="false">BE57+1</f>
        <v>32</v>
      </c>
      <c r="BG57" s="81" t="n">
        <f aca="false">BF57+1</f>
        <v>33</v>
      </c>
      <c r="BH57" s="81" t="n">
        <f aca="false">BG57+1</f>
        <v>34</v>
      </c>
      <c r="BI57" s="81" t="n">
        <f aca="false">BH57+1</f>
        <v>35</v>
      </c>
      <c r="BJ57" s="81" t="n">
        <f aca="false">BI57+1</f>
        <v>36</v>
      </c>
      <c r="BK57" s="81" t="n">
        <f aca="false">BJ57+1</f>
        <v>37</v>
      </c>
      <c r="BL57" s="81" t="n">
        <f aca="false">BK57+1</f>
        <v>38</v>
      </c>
      <c r="BM57" s="81" t="n">
        <f aca="false">BL57+1</f>
        <v>39</v>
      </c>
      <c r="BN57" s="81" t="n">
        <f aca="false">BM57+1</f>
        <v>40</v>
      </c>
      <c r="BO57" s="81" t="n">
        <f aca="false">BN57+1</f>
        <v>41</v>
      </c>
      <c r="BP57" s="81" t="n">
        <f aca="false">BO57+1</f>
        <v>42</v>
      </c>
      <c r="BQ57" s="81" t="n">
        <f aca="false">BP57+1</f>
        <v>43</v>
      </c>
      <c r="BR57" s="81" t="n">
        <f aca="false">BQ57+1</f>
        <v>44</v>
      </c>
      <c r="BS57" s="81" t="n">
        <f aca="false">BR57+1</f>
        <v>45</v>
      </c>
      <c r="BT57" s="81" t="n">
        <f aca="false">BS57+1</f>
        <v>46</v>
      </c>
      <c r="BU57" s="81" t="n">
        <f aca="false">BT57+1</f>
        <v>47</v>
      </c>
      <c r="BV57" s="81" t="n">
        <f aca="false">BU57+1</f>
        <v>48</v>
      </c>
      <c r="BW57" s="81" t="n">
        <f aca="false">BV57+1</f>
        <v>49</v>
      </c>
      <c r="BX57" s="81" t="n">
        <f aca="false">BW57+1</f>
        <v>50</v>
      </c>
      <c r="BY57" s="81" t="n">
        <f aca="false">BX57+1</f>
        <v>51</v>
      </c>
      <c r="BZ57" s="81" t="n">
        <f aca="false">BY57+1</f>
        <v>52</v>
      </c>
      <c r="CA57" s="81" t="n">
        <f aca="false">BZ57+1</f>
        <v>53</v>
      </c>
      <c r="CB57" s="81" t="n">
        <f aca="false">CA57+1</f>
        <v>54</v>
      </c>
      <c r="CC57" s="81" t="n">
        <f aca="false">CB57+1</f>
        <v>55</v>
      </c>
      <c r="CD57" s="81" t="n">
        <f aca="false">CC57+1</f>
        <v>56</v>
      </c>
      <c r="CE57" s="81" t="n">
        <f aca="false">CD57+1</f>
        <v>57</v>
      </c>
      <c r="CF57" s="81" t="n">
        <f aca="false">CE57+1</f>
        <v>58</v>
      </c>
      <c r="CG57" s="81" t="n">
        <f aca="false">CF57+1</f>
        <v>59</v>
      </c>
      <c r="CH57" s="81" t="n">
        <f aca="false">CG57+1</f>
        <v>60</v>
      </c>
      <c r="CI57" s="81" t="n">
        <f aca="false">CH57+1</f>
        <v>61</v>
      </c>
      <c r="CJ57" s="81" t="n">
        <f aca="false">CI57+1</f>
        <v>62</v>
      </c>
      <c r="CK57" s="81" t="n">
        <f aca="false">CJ57+1</f>
        <v>63</v>
      </c>
      <c r="CL57" s="81" t="n">
        <f aca="false">CK57+1</f>
        <v>64</v>
      </c>
      <c r="CM57" s="81" t="n">
        <f aca="false">CL57+1</f>
        <v>65</v>
      </c>
      <c r="CN57" s="81" t="n">
        <f aca="false">CM57+1</f>
        <v>66</v>
      </c>
      <c r="CO57" s="81" t="n">
        <f aca="false">CN57+1</f>
        <v>67</v>
      </c>
      <c r="CP57" s="81" t="n">
        <f aca="false">CO57+1</f>
        <v>68</v>
      </c>
      <c r="CQ57" s="81" t="n">
        <f aca="false">CP57+1</f>
        <v>69</v>
      </c>
      <c r="CR57" s="81" t="n">
        <f aca="false">CQ57+1</f>
        <v>70</v>
      </c>
      <c r="CS57" s="81" t="n">
        <f aca="false">CR57+1</f>
        <v>71</v>
      </c>
      <c r="CT57" s="81" t="n">
        <f aca="false">CS57+1</f>
        <v>72</v>
      </c>
      <c r="CU57" s="81" t="n">
        <f aca="false">CT57+1</f>
        <v>73</v>
      </c>
      <c r="CV57" s="81" t="n">
        <f aca="false">CU57+1</f>
        <v>74</v>
      </c>
      <c r="CW57" s="81" t="n">
        <f aca="false">CV57+1</f>
        <v>75</v>
      </c>
      <c r="CX57" s="81" t="n">
        <f aca="false">CW57+1</f>
        <v>76</v>
      </c>
      <c r="CY57" s="81" t="n">
        <f aca="false">CX57+1</f>
        <v>77</v>
      </c>
      <c r="CZ57" s="81" t="n">
        <f aca="false">CY57+1</f>
        <v>78</v>
      </c>
      <c r="DA57" s="81" t="n">
        <f aca="false">CZ57+1</f>
        <v>79</v>
      </c>
      <c r="DB57" s="81" t="n">
        <f aca="false">DA57+1</f>
        <v>80</v>
      </c>
    </row>
    <row r="58" customFormat="false" ht="24.05" hidden="false" customHeight="false" outlineLevel="3" collapsed="false">
      <c r="E58" s="69" t="s">
        <v>154</v>
      </c>
      <c r="F58" s="82" t="n">
        <f aca="false">SUM(AA58:DB58)</f>
        <v>867.973</v>
      </c>
      <c r="G58" s="71" t="str">
        <f aca="false">Currency_unit&amp;"'M"</f>
        <v>US$'M</v>
      </c>
      <c r="H58" s="70" t="s">
        <v>155</v>
      </c>
      <c r="Y58" s="83" t="n">
        <f aca="false">SUM(AA58:DB58)</f>
        <v>867.973</v>
      </c>
      <c r="AA58" s="84" t="n">
        <v>186.822</v>
      </c>
      <c r="AB58" s="84" t="n">
        <v>272.459</v>
      </c>
      <c r="AC58" s="84" t="n">
        <v>172.322</v>
      </c>
      <c r="AD58" s="84" t="n">
        <v>153.399</v>
      </c>
      <c r="AE58" s="84" t="n">
        <v>82.971</v>
      </c>
      <c r="AF58" s="84" t="n">
        <v>0</v>
      </c>
      <c r="AG58" s="84" t="n">
        <v>0</v>
      </c>
      <c r="AH58" s="84" t="n">
        <v>0</v>
      </c>
      <c r="AI58" s="84" t="n">
        <v>0</v>
      </c>
      <c r="AJ58" s="84" t="n">
        <v>0</v>
      </c>
      <c r="AK58" s="84" t="n">
        <v>0</v>
      </c>
      <c r="AL58" s="84" t="n">
        <v>0</v>
      </c>
      <c r="AM58" s="84" t="n">
        <v>0</v>
      </c>
      <c r="AN58" s="84" t="n">
        <v>0</v>
      </c>
      <c r="AO58" s="84" t="n">
        <v>0</v>
      </c>
      <c r="AP58" s="84" t="n">
        <v>0</v>
      </c>
      <c r="AQ58" s="84" t="n">
        <v>0</v>
      </c>
      <c r="AR58" s="84" t="n">
        <v>0</v>
      </c>
      <c r="AS58" s="84" t="n">
        <v>0</v>
      </c>
      <c r="AT58" s="84" t="n">
        <v>0</v>
      </c>
      <c r="AU58" s="84" t="n">
        <v>0</v>
      </c>
      <c r="AV58" s="84" t="n">
        <v>0</v>
      </c>
      <c r="AW58" s="84" t="n">
        <v>0</v>
      </c>
      <c r="AX58" s="84" t="n">
        <v>0</v>
      </c>
      <c r="AY58" s="84" t="n">
        <v>0</v>
      </c>
      <c r="AZ58" s="84" t="n">
        <v>0</v>
      </c>
      <c r="BA58" s="84" t="n">
        <v>0</v>
      </c>
      <c r="BB58" s="84" t="n">
        <v>0</v>
      </c>
      <c r="BC58" s="84" t="n">
        <v>0</v>
      </c>
      <c r="BD58" s="84" t="n">
        <v>0</v>
      </c>
      <c r="BE58" s="84" t="n">
        <v>0</v>
      </c>
      <c r="BF58" s="84" t="n">
        <v>0</v>
      </c>
      <c r="BG58" s="84" t="n">
        <v>0</v>
      </c>
      <c r="BH58" s="84" t="n">
        <v>0</v>
      </c>
      <c r="BI58" s="84" t="n">
        <v>0</v>
      </c>
      <c r="BJ58" s="84" t="n">
        <v>0</v>
      </c>
      <c r="BK58" s="84" t="n">
        <v>0</v>
      </c>
      <c r="BL58" s="84" t="n">
        <v>0</v>
      </c>
      <c r="BM58" s="84" t="n">
        <v>0</v>
      </c>
      <c r="BN58" s="84" t="n">
        <v>0</v>
      </c>
      <c r="BO58" s="84" t="n">
        <v>0</v>
      </c>
      <c r="BP58" s="84" t="n">
        <v>0</v>
      </c>
      <c r="BQ58" s="84" t="n">
        <v>0</v>
      </c>
      <c r="BR58" s="84" t="n">
        <v>0</v>
      </c>
      <c r="BS58" s="84" t="n">
        <v>0</v>
      </c>
      <c r="BT58" s="84" t="n">
        <v>0</v>
      </c>
      <c r="BU58" s="84" t="n">
        <v>0</v>
      </c>
      <c r="BV58" s="84" t="n">
        <v>0</v>
      </c>
      <c r="BW58" s="84" t="n">
        <v>0</v>
      </c>
      <c r="BX58" s="84" t="n">
        <v>0</v>
      </c>
      <c r="BY58" s="84" t="n">
        <v>0</v>
      </c>
      <c r="BZ58" s="84" t="n">
        <v>0</v>
      </c>
      <c r="CA58" s="84" t="n">
        <v>0</v>
      </c>
      <c r="CB58" s="84" t="n">
        <v>0</v>
      </c>
      <c r="CC58" s="84" t="n">
        <v>0</v>
      </c>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row>
    <row r="59" customFormat="false" ht="24.05" hidden="false" customHeight="false" outlineLevel="3" collapsed="false">
      <c r="E59" s="69" t="s">
        <v>156</v>
      </c>
      <c r="F59" s="82" t="n">
        <f aca="false">SUM(AA59:DB59)</f>
        <v>133.309</v>
      </c>
      <c r="G59" s="71" t="str">
        <f aca="false">Currency_unit&amp;"'M"</f>
        <v>US$'M</v>
      </c>
      <c r="H59" s="70" t="s">
        <v>157</v>
      </c>
      <c r="Y59" s="83" t="n">
        <f aca="false">SUM(AA59:DB59)</f>
        <v>133.309</v>
      </c>
      <c r="AA59" s="84" t="n">
        <v>32.742</v>
      </c>
      <c r="AB59" s="84" t="n">
        <v>45.855</v>
      </c>
      <c r="AC59" s="84" t="n">
        <v>25.147</v>
      </c>
      <c r="AD59" s="84" t="n">
        <v>14.928</v>
      </c>
      <c r="AE59" s="84" t="n">
        <v>14.637</v>
      </c>
      <c r="AF59" s="84" t="n">
        <v>0</v>
      </c>
      <c r="AG59" s="84" t="n">
        <v>0</v>
      </c>
      <c r="AH59" s="84" t="n">
        <v>0</v>
      </c>
      <c r="AI59" s="84" t="n">
        <v>0</v>
      </c>
      <c r="AJ59" s="84" t="n">
        <v>0</v>
      </c>
      <c r="AK59" s="84" t="n">
        <v>0</v>
      </c>
      <c r="AL59" s="84" t="n">
        <v>0</v>
      </c>
      <c r="AM59" s="84" t="n">
        <v>0</v>
      </c>
      <c r="AN59" s="84" t="n">
        <v>0</v>
      </c>
      <c r="AO59" s="84" t="n">
        <v>0</v>
      </c>
      <c r="AP59" s="84" t="n">
        <v>0</v>
      </c>
      <c r="AQ59" s="84" t="n">
        <v>0</v>
      </c>
      <c r="AR59" s="84" t="n">
        <v>0</v>
      </c>
      <c r="AS59" s="84" t="n">
        <v>0</v>
      </c>
      <c r="AT59" s="84" t="n">
        <v>0</v>
      </c>
      <c r="AU59" s="84" t="n">
        <v>0</v>
      </c>
      <c r="AV59" s="84" t="n">
        <v>0</v>
      </c>
      <c r="AW59" s="84" t="n">
        <v>0</v>
      </c>
      <c r="AX59" s="84" t="n">
        <v>0</v>
      </c>
      <c r="AY59" s="84" t="n">
        <v>0</v>
      </c>
      <c r="AZ59" s="84" t="n">
        <v>0</v>
      </c>
      <c r="BA59" s="84" t="n">
        <v>0</v>
      </c>
      <c r="BB59" s="84" t="n">
        <v>0</v>
      </c>
      <c r="BC59" s="84" t="n">
        <v>0</v>
      </c>
      <c r="BD59" s="84" t="n">
        <v>0</v>
      </c>
      <c r="BE59" s="84" t="n">
        <v>0</v>
      </c>
      <c r="BF59" s="84" t="n">
        <v>0</v>
      </c>
      <c r="BG59" s="84" t="n">
        <v>0</v>
      </c>
      <c r="BH59" s="84" t="n">
        <v>0</v>
      </c>
      <c r="BI59" s="84" t="n">
        <v>0</v>
      </c>
      <c r="BJ59" s="84" t="n">
        <v>0</v>
      </c>
      <c r="BK59" s="84" t="n">
        <v>0</v>
      </c>
      <c r="BL59" s="84" t="n">
        <v>0</v>
      </c>
      <c r="BM59" s="84" t="n">
        <v>0</v>
      </c>
      <c r="BN59" s="84" t="n">
        <v>0</v>
      </c>
      <c r="BO59" s="84" t="n">
        <v>0</v>
      </c>
      <c r="BP59" s="84" t="n">
        <v>0</v>
      </c>
      <c r="BQ59" s="84" t="n">
        <v>0</v>
      </c>
      <c r="BR59" s="84" t="n">
        <v>0</v>
      </c>
      <c r="BS59" s="84" t="n">
        <v>0</v>
      </c>
      <c r="BT59" s="84" t="n">
        <v>0</v>
      </c>
      <c r="BU59" s="84" t="n">
        <v>0</v>
      </c>
      <c r="BV59" s="84" t="n">
        <v>0</v>
      </c>
      <c r="BW59" s="84" t="n">
        <v>0</v>
      </c>
      <c r="BX59" s="84" t="n">
        <v>0</v>
      </c>
      <c r="BY59" s="84" t="n">
        <v>0</v>
      </c>
      <c r="BZ59" s="84" t="n">
        <v>0</v>
      </c>
      <c r="CA59" s="84" t="n">
        <v>0</v>
      </c>
      <c r="CB59" s="84" t="n">
        <v>0</v>
      </c>
      <c r="CC59" s="84" t="n">
        <v>0</v>
      </c>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row>
    <row r="60" customFormat="false" ht="24.05" hidden="false" customHeight="false" outlineLevel="3" collapsed="false">
      <c r="E60" s="69" t="s">
        <v>158</v>
      </c>
      <c r="F60" s="82" t="n">
        <f aca="false">SUM(AA60:DB60)</f>
        <v>754.669</v>
      </c>
      <c r="G60" s="71" t="str">
        <f aca="false">Currency_unit&amp;"'M"</f>
        <v>US$'M</v>
      </c>
      <c r="H60" s="70" t="s">
        <v>159</v>
      </c>
      <c r="Y60" s="83" t="n">
        <f aca="false">SUM(AA60:DB60)</f>
        <v>754.669</v>
      </c>
      <c r="AA60" s="84" t="n">
        <v>58.275</v>
      </c>
      <c r="AB60" s="84" t="n">
        <v>179.66</v>
      </c>
      <c r="AC60" s="84" t="n">
        <v>256.364</v>
      </c>
      <c r="AD60" s="84" t="n">
        <v>260.37</v>
      </c>
      <c r="AE60" s="84" t="n">
        <v>0</v>
      </c>
      <c r="AF60" s="84" t="n">
        <v>0</v>
      </c>
      <c r="AG60" s="84" t="n">
        <v>0</v>
      </c>
      <c r="AH60" s="84" t="n">
        <v>0</v>
      </c>
      <c r="AI60" s="84" t="n">
        <v>0</v>
      </c>
      <c r="AJ60" s="84" t="n">
        <v>0</v>
      </c>
      <c r="AK60" s="84" t="n">
        <v>0</v>
      </c>
      <c r="AL60" s="84" t="n">
        <v>0</v>
      </c>
      <c r="AM60" s="84" t="n">
        <v>0</v>
      </c>
      <c r="AN60" s="84" t="n">
        <v>0</v>
      </c>
      <c r="AO60" s="84" t="n">
        <v>0</v>
      </c>
      <c r="AP60" s="84" t="n">
        <v>0</v>
      </c>
      <c r="AQ60" s="84" t="n">
        <v>0</v>
      </c>
      <c r="AR60" s="84" t="n">
        <v>0</v>
      </c>
      <c r="AS60" s="84" t="n">
        <v>0</v>
      </c>
      <c r="AT60" s="84" t="n">
        <v>0</v>
      </c>
      <c r="AU60" s="84" t="n">
        <v>0</v>
      </c>
      <c r="AV60" s="84" t="n">
        <v>0</v>
      </c>
      <c r="AW60" s="84" t="n">
        <v>0</v>
      </c>
      <c r="AX60" s="84" t="n">
        <v>0</v>
      </c>
      <c r="AY60" s="84" t="n">
        <v>0</v>
      </c>
      <c r="AZ60" s="84" t="n">
        <v>0</v>
      </c>
      <c r="BA60" s="84" t="n">
        <v>0</v>
      </c>
      <c r="BB60" s="84" t="n">
        <v>0</v>
      </c>
      <c r="BC60" s="84" t="n">
        <v>0</v>
      </c>
      <c r="BD60" s="84" t="n">
        <v>0</v>
      </c>
      <c r="BE60" s="84" t="n">
        <v>0</v>
      </c>
      <c r="BF60" s="84" t="n">
        <v>0</v>
      </c>
      <c r="BG60" s="84" t="n">
        <v>0</v>
      </c>
      <c r="BH60" s="84" t="n">
        <v>0</v>
      </c>
      <c r="BI60" s="84" t="n">
        <v>0</v>
      </c>
      <c r="BJ60" s="84" t="n">
        <v>0</v>
      </c>
      <c r="BK60" s="84" t="n">
        <v>0</v>
      </c>
      <c r="BL60" s="84" t="n">
        <v>0</v>
      </c>
      <c r="BM60" s="84" t="n">
        <v>0</v>
      </c>
      <c r="BN60" s="84" t="n">
        <v>0</v>
      </c>
      <c r="BO60" s="84" t="n">
        <v>0</v>
      </c>
      <c r="BP60" s="84" t="n">
        <v>0</v>
      </c>
      <c r="BQ60" s="84" t="n">
        <v>0</v>
      </c>
      <c r="BR60" s="84" t="n">
        <v>0</v>
      </c>
      <c r="BS60" s="84" t="n">
        <v>0</v>
      </c>
      <c r="BT60" s="84" t="n">
        <v>0</v>
      </c>
      <c r="BU60" s="84" t="n">
        <v>0</v>
      </c>
      <c r="BV60" s="84" t="n">
        <v>0</v>
      </c>
      <c r="BW60" s="84" t="n">
        <v>0</v>
      </c>
      <c r="BX60" s="84" t="n">
        <v>0</v>
      </c>
      <c r="BY60" s="84" t="n">
        <v>0</v>
      </c>
      <c r="BZ60" s="84" t="n">
        <v>0</v>
      </c>
      <c r="CA60" s="84" t="n">
        <v>0</v>
      </c>
      <c r="CB60" s="84" t="n">
        <v>0</v>
      </c>
      <c r="CC60" s="84" t="n">
        <v>0</v>
      </c>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row>
    <row r="61" customFormat="false" ht="24.05" hidden="false" customHeight="false" outlineLevel="3" collapsed="false">
      <c r="E61" s="69" t="s">
        <v>160</v>
      </c>
      <c r="F61" s="82" t="n">
        <f aca="false">SUM(AA61:DB61)</f>
        <v>1077.4733</v>
      </c>
      <c r="G61" s="71" t="str">
        <f aca="false">Currency_unit&amp;"'M"</f>
        <v>US$'M</v>
      </c>
      <c r="H61" s="70" t="s">
        <v>161</v>
      </c>
      <c r="Y61" s="83" t="n">
        <f aca="false">SUM(AA61:DB61)</f>
        <v>1077.4733</v>
      </c>
      <c r="AA61" s="84" t="n">
        <v>145.2565</v>
      </c>
      <c r="AB61" s="84" t="n">
        <v>191.2866</v>
      </c>
      <c r="AC61" s="84" t="n">
        <v>325.7846</v>
      </c>
      <c r="AD61" s="84" t="n">
        <v>297.8597</v>
      </c>
      <c r="AE61" s="84" t="n">
        <v>117.2859</v>
      </c>
      <c r="AF61" s="84" t="n">
        <v>0</v>
      </c>
      <c r="AG61" s="84" t="n">
        <v>0</v>
      </c>
      <c r="AH61" s="84" t="n">
        <v>0</v>
      </c>
      <c r="AI61" s="84" t="n">
        <v>0</v>
      </c>
      <c r="AJ61" s="84" t="n">
        <v>0</v>
      </c>
      <c r="AK61" s="84" t="n">
        <v>0</v>
      </c>
      <c r="AL61" s="84" t="n">
        <v>0</v>
      </c>
      <c r="AM61" s="84" t="n">
        <v>0</v>
      </c>
      <c r="AN61" s="84" t="n">
        <v>0</v>
      </c>
      <c r="AO61" s="84" t="n">
        <v>0</v>
      </c>
      <c r="AP61" s="84" t="n">
        <v>0</v>
      </c>
      <c r="AQ61" s="84" t="n">
        <v>0</v>
      </c>
      <c r="AR61" s="84" t="n">
        <v>0</v>
      </c>
      <c r="AS61" s="84" t="n">
        <v>0</v>
      </c>
      <c r="AT61" s="84" t="n">
        <v>0</v>
      </c>
      <c r="AU61" s="84" t="n">
        <v>0</v>
      </c>
      <c r="AV61" s="84" t="n">
        <v>0</v>
      </c>
      <c r="AW61" s="84" t="n">
        <v>0</v>
      </c>
      <c r="AX61" s="84" t="n">
        <v>0</v>
      </c>
      <c r="AY61" s="84" t="n">
        <v>0</v>
      </c>
      <c r="AZ61" s="84" t="n">
        <v>0</v>
      </c>
      <c r="BA61" s="84" t="n">
        <v>0</v>
      </c>
      <c r="BB61" s="84" t="n">
        <v>0</v>
      </c>
      <c r="BC61" s="84" t="n">
        <v>0</v>
      </c>
      <c r="BD61" s="84" t="n">
        <v>0</v>
      </c>
      <c r="BE61" s="84" t="n">
        <v>0</v>
      </c>
      <c r="BF61" s="84" t="n">
        <v>0</v>
      </c>
      <c r="BG61" s="84" t="n">
        <v>0</v>
      </c>
      <c r="BH61" s="84" t="n">
        <v>0</v>
      </c>
      <c r="BI61" s="84" t="n">
        <v>0</v>
      </c>
      <c r="BJ61" s="84" t="n">
        <v>0</v>
      </c>
      <c r="BK61" s="84" t="n">
        <v>0</v>
      </c>
      <c r="BL61" s="84" t="n">
        <v>0</v>
      </c>
      <c r="BM61" s="84" t="n">
        <v>0</v>
      </c>
      <c r="BN61" s="84" t="n">
        <v>0</v>
      </c>
      <c r="BO61" s="84" t="n">
        <v>0</v>
      </c>
      <c r="BP61" s="84" t="n">
        <v>0</v>
      </c>
      <c r="BQ61" s="84" t="n">
        <v>0</v>
      </c>
      <c r="BR61" s="84" t="n">
        <v>0</v>
      </c>
      <c r="BS61" s="84" t="n">
        <v>0</v>
      </c>
      <c r="BT61" s="84" t="n">
        <v>0</v>
      </c>
      <c r="BU61" s="84" t="n">
        <v>0</v>
      </c>
      <c r="BV61" s="84" t="n">
        <v>0</v>
      </c>
      <c r="BW61" s="84" t="n">
        <v>0</v>
      </c>
      <c r="BX61" s="84" t="n">
        <v>0</v>
      </c>
      <c r="BY61" s="84" t="n">
        <v>0</v>
      </c>
      <c r="BZ61" s="84" t="n">
        <v>0</v>
      </c>
      <c r="CA61" s="84" t="n">
        <v>0</v>
      </c>
      <c r="CB61" s="84" t="n">
        <v>0</v>
      </c>
      <c r="CC61" s="84" t="n">
        <v>0</v>
      </c>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row>
    <row r="62" customFormat="false" ht="35.5" hidden="false" customHeight="false" outlineLevel="3" collapsed="false">
      <c r="E62" s="69" t="s">
        <v>162</v>
      </c>
      <c r="F62" s="82" t="n">
        <f aca="false">SUM(AA62:DB62)</f>
        <v>250.5489</v>
      </c>
      <c r="G62" s="71" t="str">
        <f aca="false">Currency_unit&amp;"'M"</f>
        <v>US$'M</v>
      </c>
      <c r="H62" s="70" t="s">
        <v>163</v>
      </c>
      <c r="Y62" s="83" t="n">
        <f aca="false">SUM(AA62:DB62)</f>
        <v>250.5489</v>
      </c>
      <c r="AA62" s="84" t="n">
        <v>33.777</v>
      </c>
      <c r="AB62" s="84" t="n">
        <v>44.4806</v>
      </c>
      <c r="AC62" s="84" t="n">
        <v>75.7559</v>
      </c>
      <c r="AD62" s="84" t="n">
        <v>69.2625</v>
      </c>
      <c r="AE62" s="84" t="n">
        <v>27.2729</v>
      </c>
      <c r="AF62" s="84" t="n">
        <v>0</v>
      </c>
      <c r="AG62" s="84" t="n">
        <v>0</v>
      </c>
      <c r="AH62" s="84" t="n">
        <v>0</v>
      </c>
      <c r="AI62" s="84" t="n">
        <v>0</v>
      </c>
      <c r="AJ62" s="84" t="n">
        <v>0</v>
      </c>
      <c r="AK62" s="84" t="n">
        <v>0</v>
      </c>
      <c r="AL62" s="84" t="n">
        <v>0</v>
      </c>
      <c r="AM62" s="84" t="n">
        <v>0</v>
      </c>
      <c r="AN62" s="84" t="n">
        <v>0</v>
      </c>
      <c r="AO62" s="84" t="n">
        <v>0</v>
      </c>
      <c r="AP62" s="84" t="n">
        <v>0</v>
      </c>
      <c r="AQ62" s="84" t="n">
        <v>0</v>
      </c>
      <c r="AR62" s="84" t="n">
        <v>0</v>
      </c>
      <c r="AS62" s="84" t="n">
        <v>0</v>
      </c>
      <c r="AT62" s="84" t="n">
        <v>0</v>
      </c>
      <c r="AU62" s="84" t="n">
        <v>0</v>
      </c>
      <c r="AV62" s="84" t="n">
        <v>0</v>
      </c>
      <c r="AW62" s="84" t="n">
        <v>0</v>
      </c>
      <c r="AX62" s="84" t="n">
        <v>0</v>
      </c>
      <c r="AY62" s="84" t="n">
        <v>0</v>
      </c>
      <c r="AZ62" s="84" t="n">
        <v>0</v>
      </c>
      <c r="BA62" s="84" t="n">
        <v>0</v>
      </c>
      <c r="BB62" s="84" t="n">
        <v>0</v>
      </c>
      <c r="BC62" s="84" t="n">
        <v>0</v>
      </c>
      <c r="BD62" s="84" t="n">
        <v>0</v>
      </c>
      <c r="BE62" s="84" t="n">
        <v>0</v>
      </c>
      <c r="BF62" s="84" t="n">
        <v>0</v>
      </c>
      <c r="BG62" s="84" t="n">
        <v>0</v>
      </c>
      <c r="BH62" s="84" t="n">
        <v>0</v>
      </c>
      <c r="BI62" s="84" t="n">
        <v>0</v>
      </c>
      <c r="BJ62" s="84" t="n">
        <v>0</v>
      </c>
      <c r="BK62" s="84" t="n">
        <v>0</v>
      </c>
      <c r="BL62" s="84" t="n">
        <v>0</v>
      </c>
      <c r="BM62" s="84" t="n">
        <v>0</v>
      </c>
      <c r="BN62" s="84" t="n">
        <v>0</v>
      </c>
      <c r="BO62" s="84" t="n">
        <v>0</v>
      </c>
      <c r="BP62" s="84" t="n">
        <v>0</v>
      </c>
      <c r="BQ62" s="84" t="n">
        <v>0</v>
      </c>
      <c r="BR62" s="84" t="n">
        <v>0</v>
      </c>
      <c r="BS62" s="84" t="n">
        <v>0</v>
      </c>
      <c r="BT62" s="84" t="n">
        <v>0</v>
      </c>
      <c r="BU62" s="84" t="n">
        <v>0</v>
      </c>
      <c r="BV62" s="84" t="n">
        <v>0</v>
      </c>
      <c r="BW62" s="84" t="n">
        <v>0</v>
      </c>
      <c r="BX62" s="84" t="n">
        <v>0</v>
      </c>
      <c r="BY62" s="84" t="n">
        <v>0</v>
      </c>
      <c r="BZ62" s="84" t="n">
        <v>0</v>
      </c>
      <c r="CA62" s="84" t="n">
        <v>0</v>
      </c>
      <c r="CB62" s="84" t="n">
        <v>0</v>
      </c>
      <c r="CC62" s="84" t="n">
        <v>0</v>
      </c>
      <c r="CD62" s="85"/>
      <c r="CE62" s="85"/>
      <c r="CF62" s="85"/>
      <c r="CG62" s="85"/>
      <c r="CH62" s="85"/>
      <c r="CI62" s="85"/>
      <c r="CJ62" s="85"/>
      <c r="CK62" s="85"/>
      <c r="CL62" s="85"/>
      <c r="CM62" s="85"/>
      <c r="CN62" s="85"/>
      <c r="CO62" s="85"/>
      <c r="CP62" s="85"/>
      <c r="CQ62" s="85"/>
      <c r="CR62" s="85"/>
      <c r="CS62" s="85"/>
      <c r="CT62" s="85"/>
      <c r="CU62" s="85"/>
      <c r="CV62" s="85"/>
      <c r="CW62" s="85"/>
      <c r="CX62" s="85"/>
      <c r="CY62" s="85"/>
      <c r="CZ62" s="85"/>
      <c r="DA62" s="85"/>
      <c r="DB62" s="85"/>
    </row>
    <row r="63" customFormat="false" ht="35.5" hidden="false" customHeight="false" outlineLevel="3" collapsed="false">
      <c r="E63" s="69" t="s">
        <v>164</v>
      </c>
      <c r="F63" s="82" t="n">
        <f aca="false">SUM(AA63:DB63)</f>
        <v>207.5703</v>
      </c>
      <c r="G63" s="71" t="str">
        <f aca="false">Currency_unit&amp;"'M"</f>
        <v>US$'M</v>
      </c>
      <c r="H63" s="70" t="s">
        <v>165</v>
      </c>
      <c r="Y63" s="83" t="n">
        <f aca="false">SUM(AA63:DB63)</f>
        <v>207.5703</v>
      </c>
      <c r="AA63" s="84" t="n">
        <v>27.983</v>
      </c>
      <c r="AB63" s="84" t="n">
        <v>36.8505</v>
      </c>
      <c r="AC63" s="84" t="n">
        <v>62.7609</v>
      </c>
      <c r="AD63" s="84" t="n">
        <v>57.3813</v>
      </c>
      <c r="AE63" s="84" t="n">
        <v>22.5946</v>
      </c>
      <c r="AF63" s="84" t="n">
        <v>0</v>
      </c>
      <c r="AG63" s="84" t="n">
        <v>0</v>
      </c>
      <c r="AH63" s="84" t="n">
        <v>0</v>
      </c>
      <c r="AI63" s="84" t="n">
        <v>0</v>
      </c>
      <c r="AJ63" s="84" t="n">
        <v>0</v>
      </c>
      <c r="AK63" s="84" t="n">
        <v>0</v>
      </c>
      <c r="AL63" s="84" t="n">
        <v>0</v>
      </c>
      <c r="AM63" s="84" t="n">
        <v>0</v>
      </c>
      <c r="AN63" s="84" t="n">
        <v>0</v>
      </c>
      <c r="AO63" s="84" t="n">
        <v>0</v>
      </c>
      <c r="AP63" s="84" t="n">
        <v>0</v>
      </c>
      <c r="AQ63" s="84" t="n">
        <v>0</v>
      </c>
      <c r="AR63" s="84" t="n">
        <v>0</v>
      </c>
      <c r="AS63" s="84" t="n">
        <v>0</v>
      </c>
      <c r="AT63" s="84" t="n">
        <v>0</v>
      </c>
      <c r="AU63" s="84" t="n">
        <v>0</v>
      </c>
      <c r="AV63" s="84" t="n">
        <v>0</v>
      </c>
      <c r="AW63" s="84" t="n">
        <v>0</v>
      </c>
      <c r="AX63" s="84" t="n">
        <v>0</v>
      </c>
      <c r="AY63" s="84" t="n">
        <v>0</v>
      </c>
      <c r="AZ63" s="84" t="n">
        <v>0</v>
      </c>
      <c r="BA63" s="84" t="n">
        <v>0</v>
      </c>
      <c r="BB63" s="84" t="n">
        <v>0</v>
      </c>
      <c r="BC63" s="84" t="n">
        <v>0</v>
      </c>
      <c r="BD63" s="84" t="n">
        <v>0</v>
      </c>
      <c r="BE63" s="84" t="n">
        <v>0</v>
      </c>
      <c r="BF63" s="84" t="n">
        <v>0</v>
      </c>
      <c r="BG63" s="84" t="n">
        <v>0</v>
      </c>
      <c r="BH63" s="84" t="n">
        <v>0</v>
      </c>
      <c r="BI63" s="84" t="n">
        <v>0</v>
      </c>
      <c r="BJ63" s="84" t="n">
        <v>0</v>
      </c>
      <c r="BK63" s="84" t="n">
        <v>0</v>
      </c>
      <c r="BL63" s="84" t="n">
        <v>0</v>
      </c>
      <c r="BM63" s="84" t="n">
        <v>0</v>
      </c>
      <c r="BN63" s="84" t="n">
        <v>0</v>
      </c>
      <c r="BO63" s="84" t="n">
        <v>0</v>
      </c>
      <c r="BP63" s="84" t="n">
        <v>0</v>
      </c>
      <c r="BQ63" s="84" t="n">
        <v>0</v>
      </c>
      <c r="BR63" s="84" t="n">
        <v>0</v>
      </c>
      <c r="BS63" s="84" t="n">
        <v>0</v>
      </c>
      <c r="BT63" s="84" t="n">
        <v>0</v>
      </c>
      <c r="BU63" s="84" t="n">
        <v>0</v>
      </c>
      <c r="BV63" s="84" t="n">
        <v>0</v>
      </c>
      <c r="BW63" s="84" t="n">
        <v>0</v>
      </c>
      <c r="BX63" s="84" t="n">
        <v>0</v>
      </c>
      <c r="BY63" s="84" t="n">
        <v>0</v>
      </c>
      <c r="BZ63" s="84" t="n">
        <v>0</v>
      </c>
      <c r="CA63" s="84" t="n">
        <v>0</v>
      </c>
      <c r="CB63" s="84" t="n">
        <v>0</v>
      </c>
      <c r="CC63" s="84" t="n">
        <v>0</v>
      </c>
      <c r="CD63" s="85"/>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row>
    <row r="64" customFormat="false" ht="35.5" hidden="false" customHeight="false" outlineLevel="3" collapsed="false">
      <c r="E64" s="69" t="s">
        <v>166</v>
      </c>
      <c r="F64" s="82" t="n">
        <f aca="false">SUM(AA64:DB64)</f>
        <v>281.6927</v>
      </c>
      <c r="G64" s="71" t="str">
        <f aca="false">Currency_unit&amp;"'M"</f>
        <v>US$'M</v>
      </c>
      <c r="H64" s="70" t="s">
        <v>167</v>
      </c>
      <c r="Y64" s="83" t="n">
        <f aca="false">SUM(AA64:DB64)</f>
        <v>281.6927</v>
      </c>
      <c r="AA64" s="84" t="n">
        <v>37.9756</v>
      </c>
      <c r="AB64" s="84" t="n">
        <v>50.0096</v>
      </c>
      <c r="AC64" s="84" t="n">
        <v>85.1726</v>
      </c>
      <c r="AD64" s="84" t="n">
        <v>77.8719</v>
      </c>
      <c r="AE64" s="84" t="n">
        <v>30.663</v>
      </c>
      <c r="AF64" s="84" t="n">
        <v>0</v>
      </c>
      <c r="AG64" s="84" t="n">
        <v>0</v>
      </c>
      <c r="AH64" s="84" t="n">
        <v>0</v>
      </c>
      <c r="AI64" s="84" t="n">
        <v>0</v>
      </c>
      <c r="AJ64" s="84" t="n">
        <v>0</v>
      </c>
      <c r="AK64" s="84" t="n">
        <v>0</v>
      </c>
      <c r="AL64" s="84" t="n">
        <v>0</v>
      </c>
      <c r="AM64" s="84" t="n">
        <v>0</v>
      </c>
      <c r="AN64" s="84" t="n">
        <v>0</v>
      </c>
      <c r="AO64" s="84" t="n">
        <v>0</v>
      </c>
      <c r="AP64" s="84" t="n">
        <v>0</v>
      </c>
      <c r="AQ64" s="84" t="n">
        <v>0</v>
      </c>
      <c r="AR64" s="84" t="n">
        <v>0</v>
      </c>
      <c r="AS64" s="84" t="n">
        <v>0</v>
      </c>
      <c r="AT64" s="84" t="n">
        <v>0</v>
      </c>
      <c r="AU64" s="84" t="n">
        <v>0</v>
      </c>
      <c r="AV64" s="84" t="n">
        <v>0</v>
      </c>
      <c r="AW64" s="84" t="n">
        <v>0</v>
      </c>
      <c r="AX64" s="84" t="n">
        <v>0</v>
      </c>
      <c r="AY64" s="84" t="n">
        <v>0</v>
      </c>
      <c r="AZ64" s="84" t="n">
        <v>0</v>
      </c>
      <c r="BA64" s="84" t="n">
        <v>0</v>
      </c>
      <c r="BB64" s="84" t="n">
        <v>0</v>
      </c>
      <c r="BC64" s="84" t="n">
        <v>0</v>
      </c>
      <c r="BD64" s="84" t="n">
        <v>0</v>
      </c>
      <c r="BE64" s="84" t="n">
        <v>0</v>
      </c>
      <c r="BF64" s="84" t="n">
        <v>0</v>
      </c>
      <c r="BG64" s="84" t="n">
        <v>0</v>
      </c>
      <c r="BH64" s="84" t="n">
        <v>0</v>
      </c>
      <c r="BI64" s="84" t="n">
        <v>0</v>
      </c>
      <c r="BJ64" s="84" t="n">
        <v>0</v>
      </c>
      <c r="BK64" s="84" t="n">
        <v>0</v>
      </c>
      <c r="BL64" s="84" t="n">
        <v>0</v>
      </c>
      <c r="BM64" s="84" t="n">
        <v>0</v>
      </c>
      <c r="BN64" s="84" t="n">
        <v>0</v>
      </c>
      <c r="BO64" s="84" t="n">
        <v>0</v>
      </c>
      <c r="BP64" s="84" t="n">
        <v>0</v>
      </c>
      <c r="BQ64" s="84" t="n">
        <v>0</v>
      </c>
      <c r="BR64" s="84" t="n">
        <v>0</v>
      </c>
      <c r="BS64" s="84" t="n">
        <v>0</v>
      </c>
      <c r="BT64" s="84" t="n">
        <v>0</v>
      </c>
      <c r="BU64" s="84" t="n">
        <v>0</v>
      </c>
      <c r="BV64" s="84" t="n">
        <v>0</v>
      </c>
      <c r="BW64" s="84" t="n">
        <v>0</v>
      </c>
      <c r="BX64" s="84" t="n">
        <v>0</v>
      </c>
      <c r="BY64" s="84" t="n">
        <v>0</v>
      </c>
      <c r="BZ64" s="84" t="n">
        <v>0</v>
      </c>
      <c r="CA64" s="84" t="n">
        <v>0</v>
      </c>
      <c r="CB64" s="84" t="n">
        <v>0</v>
      </c>
      <c r="CC64" s="84" t="n">
        <v>0</v>
      </c>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row>
    <row r="65" customFormat="false" ht="35.5" hidden="false" customHeight="false" outlineLevel="3" collapsed="false">
      <c r="E65" s="69" t="s">
        <v>168</v>
      </c>
      <c r="F65" s="82" t="n">
        <f aca="false">SUM(AA65:DB65)</f>
        <v>658.4637</v>
      </c>
      <c r="G65" s="71" t="str">
        <f aca="false">Currency_unit&amp;"'M"</f>
        <v>US$'M</v>
      </c>
      <c r="H65" s="70" t="s">
        <v>169</v>
      </c>
      <c r="Y65" s="83" t="n">
        <f aca="false">SUM(AA65:DB65)</f>
        <v>658.4637</v>
      </c>
      <c r="AA65" s="84" t="n">
        <v>88.7689</v>
      </c>
      <c r="AB65" s="84" t="n">
        <v>116.8987</v>
      </c>
      <c r="AC65" s="84" t="n">
        <v>199.093</v>
      </c>
      <c r="AD65" s="84" t="n">
        <v>182.0275</v>
      </c>
      <c r="AE65" s="84" t="n">
        <v>71.6756</v>
      </c>
      <c r="AF65" s="84" t="n">
        <v>0</v>
      </c>
      <c r="AG65" s="84" t="n">
        <v>0</v>
      </c>
      <c r="AH65" s="84" t="n">
        <v>0</v>
      </c>
      <c r="AI65" s="84" t="n">
        <v>0</v>
      </c>
      <c r="AJ65" s="84" t="n">
        <v>0</v>
      </c>
      <c r="AK65" s="84" t="n">
        <v>0</v>
      </c>
      <c r="AL65" s="84" t="n">
        <v>0</v>
      </c>
      <c r="AM65" s="84" t="n">
        <v>0</v>
      </c>
      <c r="AN65" s="84" t="n">
        <v>0</v>
      </c>
      <c r="AO65" s="84" t="n">
        <v>0</v>
      </c>
      <c r="AP65" s="84" t="n">
        <v>0</v>
      </c>
      <c r="AQ65" s="84" t="n">
        <v>0</v>
      </c>
      <c r="AR65" s="84" t="n">
        <v>0</v>
      </c>
      <c r="AS65" s="84" t="n">
        <v>0</v>
      </c>
      <c r="AT65" s="84" t="n">
        <v>0</v>
      </c>
      <c r="AU65" s="84" t="n">
        <v>0</v>
      </c>
      <c r="AV65" s="84" t="n">
        <v>0</v>
      </c>
      <c r="AW65" s="84" t="n">
        <v>0</v>
      </c>
      <c r="AX65" s="84" t="n">
        <v>0</v>
      </c>
      <c r="AY65" s="84" t="n">
        <v>0</v>
      </c>
      <c r="AZ65" s="84" t="n">
        <v>0</v>
      </c>
      <c r="BA65" s="84" t="n">
        <v>0</v>
      </c>
      <c r="BB65" s="84" t="n">
        <v>0</v>
      </c>
      <c r="BC65" s="84" t="n">
        <v>0</v>
      </c>
      <c r="BD65" s="84" t="n">
        <v>0</v>
      </c>
      <c r="BE65" s="84" t="n">
        <v>0</v>
      </c>
      <c r="BF65" s="84" t="n">
        <v>0</v>
      </c>
      <c r="BG65" s="84" t="n">
        <v>0</v>
      </c>
      <c r="BH65" s="84" t="n">
        <v>0</v>
      </c>
      <c r="BI65" s="84" t="n">
        <v>0</v>
      </c>
      <c r="BJ65" s="84" t="n">
        <v>0</v>
      </c>
      <c r="BK65" s="84" t="n">
        <v>0</v>
      </c>
      <c r="BL65" s="84" t="n">
        <v>0</v>
      </c>
      <c r="BM65" s="84" t="n">
        <v>0</v>
      </c>
      <c r="BN65" s="84" t="n">
        <v>0</v>
      </c>
      <c r="BO65" s="84" t="n">
        <v>0</v>
      </c>
      <c r="BP65" s="84" t="n">
        <v>0</v>
      </c>
      <c r="BQ65" s="84" t="n">
        <v>0</v>
      </c>
      <c r="BR65" s="84" t="n">
        <v>0</v>
      </c>
      <c r="BS65" s="84" t="n">
        <v>0</v>
      </c>
      <c r="BT65" s="84" t="n">
        <v>0</v>
      </c>
      <c r="BU65" s="84" t="n">
        <v>0</v>
      </c>
      <c r="BV65" s="84" t="n">
        <v>0</v>
      </c>
      <c r="BW65" s="84" t="n">
        <v>0</v>
      </c>
      <c r="BX65" s="84" t="n">
        <v>0</v>
      </c>
      <c r="BY65" s="84" t="n">
        <v>0</v>
      </c>
      <c r="BZ65" s="84" t="n">
        <v>0</v>
      </c>
      <c r="CA65" s="84" t="n">
        <v>0</v>
      </c>
      <c r="CB65" s="84" t="n">
        <v>0</v>
      </c>
      <c r="CC65" s="84" t="n">
        <v>0</v>
      </c>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row>
    <row r="66" customFormat="false" ht="24.05" hidden="false" customHeight="false" outlineLevel="3" collapsed="false">
      <c r="E66" s="69" t="s">
        <v>170</v>
      </c>
      <c r="F66" s="82" t="n">
        <f aca="false">SUM(AA66:DB66)</f>
        <v>1333.3</v>
      </c>
      <c r="G66" s="71" t="str">
        <f aca="false">Currency_unit&amp;"'M"</f>
        <v>US$'M</v>
      </c>
      <c r="H66" s="70" t="s">
        <v>171</v>
      </c>
      <c r="Y66" s="83" t="n">
        <f aca="false">SUM(AA66:DB66)</f>
        <v>1333.3</v>
      </c>
      <c r="AA66" s="84" t="n">
        <v>0</v>
      </c>
      <c r="AB66" s="84" t="n">
        <v>0</v>
      </c>
      <c r="AC66" s="84" t="n">
        <v>0</v>
      </c>
      <c r="AD66" s="84" t="n">
        <v>0</v>
      </c>
      <c r="AE66" s="84" t="n">
        <v>113.9</v>
      </c>
      <c r="AF66" s="84" t="n">
        <v>123.6</v>
      </c>
      <c r="AG66" s="84" t="n">
        <v>148.3</v>
      </c>
      <c r="AH66" s="84" t="n">
        <v>159.3</v>
      </c>
      <c r="AI66" s="84" t="n">
        <v>122.9</v>
      </c>
      <c r="AJ66" s="84" t="n">
        <v>150.9</v>
      </c>
      <c r="AK66" s="84" t="n">
        <v>107.4</v>
      </c>
      <c r="AL66" s="84" t="n">
        <v>45.5</v>
      </c>
      <c r="AM66" s="84" t="n">
        <v>96.3</v>
      </c>
      <c r="AN66" s="84" t="n">
        <v>106.3</v>
      </c>
      <c r="AO66" s="84" t="n">
        <v>95.2</v>
      </c>
      <c r="AP66" s="84" t="n">
        <v>45.4</v>
      </c>
      <c r="AQ66" s="84" t="n">
        <v>0</v>
      </c>
      <c r="AR66" s="84" t="n">
        <v>0</v>
      </c>
      <c r="AS66" s="84" t="n">
        <v>0</v>
      </c>
      <c r="AT66" s="84" t="n">
        <v>0</v>
      </c>
      <c r="AU66" s="84" t="n">
        <v>0</v>
      </c>
      <c r="AV66" s="84" t="n">
        <v>18.3</v>
      </c>
      <c r="AW66" s="84" t="n">
        <v>0</v>
      </c>
      <c r="AX66" s="84" t="n">
        <v>0</v>
      </c>
      <c r="AY66" s="84" t="n">
        <v>0</v>
      </c>
      <c r="AZ66" s="84" t="n">
        <v>0</v>
      </c>
      <c r="BA66" s="84" t="n">
        <v>0</v>
      </c>
      <c r="BB66" s="84" t="n">
        <v>0</v>
      </c>
      <c r="BC66" s="84" t="n">
        <v>0</v>
      </c>
      <c r="BD66" s="84" t="n">
        <v>0</v>
      </c>
      <c r="BE66" s="84" t="n">
        <v>0</v>
      </c>
      <c r="BF66" s="84" t="n">
        <v>0</v>
      </c>
      <c r="BG66" s="84" t="n">
        <v>0</v>
      </c>
      <c r="BH66" s="84" t="n">
        <v>0</v>
      </c>
      <c r="BI66" s="84" t="n">
        <v>0</v>
      </c>
      <c r="BJ66" s="84" t="n">
        <v>0</v>
      </c>
      <c r="BK66" s="84" t="n">
        <v>0</v>
      </c>
      <c r="BL66" s="84" t="n">
        <v>0</v>
      </c>
      <c r="BM66" s="84" t="n">
        <v>0</v>
      </c>
      <c r="BN66" s="84" t="n">
        <v>0</v>
      </c>
      <c r="BO66" s="84" t="n">
        <v>0</v>
      </c>
      <c r="BP66" s="84" t="n">
        <v>0</v>
      </c>
      <c r="BQ66" s="84" t="n">
        <v>0</v>
      </c>
      <c r="BR66" s="84" t="n">
        <v>0</v>
      </c>
      <c r="BS66" s="84" t="n">
        <v>0</v>
      </c>
      <c r="BT66" s="84" t="n">
        <v>0</v>
      </c>
      <c r="BU66" s="84" t="n">
        <v>0</v>
      </c>
      <c r="BV66" s="84" t="n">
        <v>0</v>
      </c>
      <c r="BW66" s="84" t="n">
        <v>0</v>
      </c>
      <c r="BX66" s="84" t="n">
        <v>0</v>
      </c>
      <c r="BY66" s="84" t="n">
        <v>0</v>
      </c>
      <c r="BZ66" s="84" t="n">
        <v>0</v>
      </c>
      <c r="CA66" s="84" t="n">
        <v>0</v>
      </c>
      <c r="CB66" s="84" t="n">
        <v>0</v>
      </c>
      <c r="CC66" s="84" t="n">
        <v>0</v>
      </c>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row>
    <row r="67" customFormat="false" ht="15" hidden="false" customHeight="true" outlineLevel="3" collapsed="false">
      <c r="E67" s="69" t="s">
        <v>172</v>
      </c>
      <c r="F67" s="82" t="n">
        <f aca="false">SUM(AA67:DB67)</f>
        <v>71.7</v>
      </c>
      <c r="G67" s="71" t="str">
        <f aca="false">Currency_unit&amp;"'M"</f>
        <v>US$'M</v>
      </c>
      <c r="H67" s="70" t="s">
        <v>173</v>
      </c>
      <c r="Y67" s="83" t="n">
        <f aca="false">SUM(AA67:DB67)</f>
        <v>71.7</v>
      </c>
      <c r="AA67" s="84" t="n">
        <v>0</v>
      </c>
      <c r="AB67" s="84" t="n">
        <v>0</v>
      </c>
      <c r="AC67" s="84" t="n">
        <v>0</v>
      </c>
      <c r="AD67" s="84" t="n">
        <v>0</v>
      </c>
      <c r="AE67" s="84" t="n">
        <v>0</v>
      </c>
      <c r="AF67" s="84" t="n">
        <v>0</v>
      </c>
      <c r="AG67" s="84" t="n">
        <v>0</v>
      </c>
      <c r="AH67" s="84" t="n">
        <v>0</v>
      </c>
      <c r="AI67" s="84" t="n">
        <v>0</v>
      </c>
      <c r="AJ67" s="84" t="n">
        <v>0</v>
      </c>
      <c r="AK67" s="84" t="n">
        <v>0</v>
      </c>
      <c r="AL67" s="84" t="n">
        <v>0</v>
      </c>
      <c r="AM67" s="84" t="n">
        <v>0</v>
      </c>
      <c r="AN67" s="84" t="n">
        <v>0</v>
      </c>
      <c r="AO67" s="84" t="n">
        <v>0</v>
      </c>
      <c r="AP67" s="84" t="n">
        <v>0</v>
      </c>
      <c r="AQ67" s="84" t="n">
        <v>0</v>
      </c>
      <c r="AR67" s="84" t="n">
        <v>0</v>
      </c>
      <c r="AS67" s="84" t="n">
        <v>0</v>
      </c>
      <c r="AT67" s="84" t="n">
        <v>0</v>
      </c>
      <c r="AU67" s="84" t="n">
        <v>0</v>
      </c>
      <c r="AV67" s="84" t="n">
        <v>0</v>
      </c>
      <c r="AW67" s="84" t="n">
        <v>0</v>
      </c>
      <c r="AX67" s="84" t="n">
        <v>0</v>
      </c>
      <c r="AY67" s="84" t="n">
        <v>0</v>
      </c>
      <c r="AZ67" s="84" t="n">
        <v>0</v>
      </c>
      <c r="BA67" s="84" t="n">
        <v>0</v>
      </c>
      <c r="BB67" s="84" t="n">
        <v>0</v>
      </c>
      <c r="BC67" s="84" t="n">
        <v>0</v>
      </c>
      <c r="BD67" s="84" t="n">
        <v>0</v>
      </c>
      <c r="BE67" s="84" t="n">
        <v>0</v>
      </c>
      <c r="BF67" s="84" t="n">
        <v>0</v>
      </c>
      <c r="BG67" s="84" t="n">
        <v>0</v>
      </c>
      <c r="BH67" s="84" t="n">
        <v>0</v>
      </c>
      <c r="BI67" s="84" t="n">
        <v>0</v>
      </c>
      <c r="BJ67" s="84" t="n">
        <v>0</v>
      </c>
      <c r="BK67" s="84" t="n">
        <v>0</v>
      </c>
      <c r="BL67" s="84" t="n">
        <v>0</v>
      </c>
      <c r="BM67" s="84" t="n">
        <v>0</v>
      </c>
      <c r="BN67" s="84" t="n">
        <v>0</v>
      </c>
      <c r="BO67" s="84" t="n">
        <v>0</v>
      </c>
      <c r="BP67" s="84" t="n">
        <v>0</v>
      </c>
      <c r="BQ67" s="84" t="n">
        <v>0</v>
      </c>
      <c r="BR67" s="84" t="n">
        <v>0</v>
      </c>
      <c r="BS67" s="84" t="n">
        <v>0</v>
      </c>
      <c r="BT67" s="84" t="n">
        <v>0</v>
      </c>
      <c r="BU67" s="84" t="n">
        <v>0</v>
      </c>
      <c r="BV67" s="84" t="n">
        <v>0</v>
      </c>
      <c r="BW67" s="84" t="n">
        <v>0</v>
      </c>
      <c r="BX67" s="84" t="n">
        <v>0</v>
      </c>
      <c r="BY67" s="84" t="n">
        <v>0</v>
      </c>
      <c r="BZ67" s="84" t="n">
        <v>0</v>
      </c>
      <c r="CA67" s="84" t="n">
        <v>0</v>
      </c>
      <c r="CB67" s="84" t="n">
        <v>0</v>
      </c>
      <c r="CC67" s="84" t="n">
        <v>71.7</v>
      </c>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row>
    <row r="68" customFormat="false" ht="15" hidden="false" customHeight="true" outlineLevel="3" collapsed="false">
      <c r="E68" s="86" t="s">
        <v>174</v>
      </c>
      <c r="F68" s="87" t="n">
        <f aca="false">SUM(F58:F67)</f>
        <v>5636.6999</v>
      </c>
      <c r="G68" s="71" t="str">
        <f aca="false">Currency_unit&amp;"'M"</f>
        <v>US$'M</v>
      </c>
      <c r="Y68" s="88" t="n">
        <f aca="false">SUM(AA68:DB68)</f>
        <v>5636.6999</v>
      </c>
      <c r="AA68" s="89" t="n">
        <f aca="false">SUM(AA58:AA67)</f>
        <v>611.6</v>
      </c>
      <c r="AB68" s="89" t="n">
        <f aca="false">SUM(AB58:AB67)</f>
        <v>937.5</v>
      </c>
      <c r="AC68" s="89" t="n">
        <f aca="false">SUM(AC58:AC67)</f>
        <v>1202.4</v>
      </c>
      <c r="AD68" s="89" t="n">
        <f aca="false">SUM(AD58:AD67)</f>
        <v>1113.0999</v>
      </c>
      <c r="AE68" s="89" t="n">
        <f aca="false">SUM(AE58:AE67)</f>
        <v>481</v>
      </c>
      <c r="AF68" s="89" t="n">
        <f aca="false">SUM(AF58:AF67)</f>
        <v>123.6</v>
      </c>
      <c r="AG68" s="89" t="n">
        <f aca="false">SUM(AG58:AG67)</f>
        <v>148.3</v>
      </c>
      <c r="AH68" s="89" t="n">
        <f aca="false">SUM(AH58:AH67)</f>
        <v>159.3</v>
      </c>
      <c r="AI68" s="89" t="n">
        <f aca="false">SUM(AI58:AI67)</f>
        <v>122.9</v>
      </c>
      <c r="AJ68" s="89" t="n">
        <f aca="false">SUM(AJ58:AJ67)</f>
        <v>150.9</v>
      </c>
      <c r="AK68" s="89" t="n">
        <f aca="false">SUM(AK58:AK67)</f>
        <v>107.4</v>
      </c>
      <c r="AL68" s="89" t="n">
        <f aca="false">SUM(AL58:AL67)</f>
        <v>45.5</v>
      </c>
      <c r="AM68" s="89" t="n">
        <f aca="false">SUM(AM58:AM67)</f>
        <v>96.3</v>
      </c>
      <c r="AN68" s="89" t="n">
        <f aca="false">SUM(AN58:AN67)</f>
        <v>106.3</v>
      </c>
      <c r="AO68" s="89" t="n">
        <f aca="false">SUM(AO58:AO67)</f>
        <v>95.2</v>
      </c>
      <c r="AP68" s="89" t="n">
        <f aca="false">SUM(AP58:AP67)</f>
        <v>45.4</v>
      </c>
      <c r="AQ68" s="90" t="n">
        <f aca="false">SUM(AQ58:AQ67)</f>
        <v>0</v>
      </c>
      <c r="AR68" s="90" t="n">
        <f aca="false">SUM(AR58:AR67)</f>
        <v>0</v>
      </c>
      <c r="AS68" s="90" t="n">
        <f aca="false">SUM(AS58:AS67)</f>
        <v>0</v>
      </c>
      <c r="AT68" s="90" t="n">
        <f aca="false">SUM(AT58:AT67)</f>
        <v>0</v>
      </c>
      <c r="AU68" s="90" t="n">
        <f aca="false">SUM(AU58:AU67)</f>
        <v>0</v>
      </c>
      <c r="AV68" s="90" t="n">
        <f aca="false">SUM(AV58:AV67)</f>
        <v>18.3</v>
      </c>
      <c r="AW68" s="90" t="n">
        <f aca="false">SUM(AW58:AW67)</f>
        <v>0</v>
      </c>
      <c r="AX68" s="90" t="n">
        <f aca="false">SUM(AX58:AX67)</f>
        <v>0</v>
      </c>
      <c r="AY68" s="90" t="n">
        <f aca="false">SUM(AY58:AY67)</f>
        <v>0</v>
      </c>
      <c r="AZ68" s="90" t="n">
        <f aca="false">SUM(AZ58:AZ67)</f>
        <v>0</v>
      </c>
      <c r="BA68" s="90" t="n">
        <f aca="false">SUM(BA58:BA67)</f>
        <v>0</v>
      </c>
      <c r="BB68" s="90" t="n">
        <f aca="false">SUM(BB58:BB67)</f>
        <v>0</v>
      </c>
      <c r="BC68" s="90" t="n">
        <f aca="false">SUM(BC58:BC67)</f>
        <v>0</v>
      </c>
      <c r="BD68" s="90" t="n">
        <f aca="false">SUM(BD58:BD67)</f>
        <v>0</v>
      </c>
      <c r="BE68" s="90" t="n">
        <f aca="false">SUM(BE58:BE67)</f>
        <v>0</v>
      </c>
      <c r="BF68" s="90" t="n">
        <f aca="false">SUM(BF58:BF67)</f>
        <v>0</v>
      </c>
      <c r="BG68" s="90" t="n">
        <f aca="false">SUM(BG58:BG67)</f>
        <v>0</v>
      </c>
      <c r="BH68" s="90" t="n">
        <f aca="false">SUM(BH58:BH67)</f>
        <v>0</v>
      </c>
      <c r="BI68" s="90" t="n">
        <f aca="false">SUM(BI58:BI67)</f>
        <v>0</v>
      </c>
      <c r="BJ68" s="90" t="n">
        <f aca="false">SUM(BJ58:BJ67)</f>
        <v>0</v>
      </c>
      <c r="BK68" s="90" t="n">
        <f aca="false">SUM(BK58:BK67)</f>
        <v>0</v>
      </c>
      <c r="BL68" s="90" t="n">
        <f aca="false">SUM(BL58:BL67)</f>
        <v>0</v>
      </c>
      <c r="BM68" s="90" t="n">
        <f aca="false">SUM(BM58:BM67)</f>
        <v>0</v>
      </c>
      <c r="BN68" s="90" t="n">
        <f aca="false">SUM(BN58:BN67)</f>
        <v>0</v>
      </c>
      <c r="BO68" s="90" t="n">
        <f aca="false">SUM(BO58:BO67)</f>
        <v>0</v>
      </c>
      <c r="BP68" s="90" t="n">
        <f aca="false">SUM(BP58:BP67)</f>
        <v>0</v>
      </c>
      <c r="BQ68" s="90" t="n">
        <f aca="false">SUM(BQ58:BQ67)</f>
        <v>0</v>
      </c>
      <c r="BR68" s="90" t="n">
        <f aca="false">SUM(BR58:BR67)</f>
        <v>0</v>
      </c>
      <c r="BS68" s="90" t="n">
        <f aca="false">SUM(BS58:BS67)</f>
        <v>0</v>
      </c>
      <c r="BT68" s="90" t="n">
        <f aca="false">SUM(BT58:BT67)</f>
        <v>0</v>
      </c>
      <c r="BU68" s="90" t="n">
        <f aca="false">SUM(BU58:BU67)</f>
        <v>0</v>
      </c>
      <c r="BV68" s="90" t="n">
        <f aca="false">SUM(BV58:BV67)</f>
        <v>0</v>
      </c>
      <c r="BW68" s="90" t="n">
        <f aca="false">SUM(BW58:BW67)</f>
        <v>0</v>
      </c>
      <c r="BX68" s="90" t="n">
        <f aca="false">SUM(BX58:BX67)</f>
        <v>0</v>
      </c>
      <c r="BY68" s="90" t="n">
        <f aca="false">SUM(BY58:BY67)</f>
        <v>0</v>
      </c>
      <c r="BZ68" s="90" t="n">
        <f aca="false">SUM(BZ58:BZ67)</f>
        <v>0</v>
      </c>
      <c r="CA68" s="90" t="n">
        <f aca="false">SUM(CA58:CA67)</f>
        <v>0</v>
      </c>
      <c r="CB68" s="90" t="n">
        <f aca="false">SUM(CB58:CB67)</f>
        <v>0</v>
      </c>
      <c r="CC68" s="90" t="n">
        <f aca="false">SUM(CC58:CC67)</f>
        <v>71.7</v>
      </c>
      <c r="CD68" s="90" t="n">
        <f aca="false">SUM(CD58:CD67)</f>
        <v>0</v>
      </c>
      <c r="CE68" s="90" t="n">
        <f aca="false">SUM(CE58:CE67)</f>
        <v>0</v>
      </c>
      <c r="CF68" s="90" t="n">
        <f aca="false">SUM(CF58:CF67)</f>
        <v>0</v>
      </c>
      <c r="CG68" s="90" t="n">
        <f aca="false">SUM(CG58:CG67)</f>
        <v>0</v>
      </c>
      <c r="CH68" s="90" t="n">
        <f aca="false">SUM(CH58:CH67)</f>
        <v>0</v>
      </c>
      <c r="CI68" s="90" t="n">
        <f aca="false">SUM(CI58:CI67)</f>
        <v>0</v>
      </c>
      <c r="CJ68" s="90" t="n">
        <f aca="false">SUM(CJ58:CJ67)</f>
        <v>0</v>
      </c>
      <c r="CK68" s="90" t="n">
        <f aca="false">SUM(CK58:CK67)</f>
        <v>0</v>
      </c>
      <c r="CL68" s="90" t="n">
        <f aca="false">SUM(CL58:CL67)</f>
        <v>0</v>
      </c>
      <c r="CM68" s="90" t="n">
        <f aca="false">SUM(CM58:CM67)</f>
        <v>0</v>
      </c>
      <c r="CN68" s="90" t="n">
        <f aca="false">SUM(CN58:CN67)</f>
        <v>0</v>
      </c>
      <c r="CO68" s="90" t="n">
        <f aca="false">SUM(CO58:CO67)</f>
        <v>0</v>
      </c>
      <c r="CP68" s="90" t="n">
        <f aca="false">SUM(CP58:CP67)</f>
        <v>0</v>
      </c>
      <c r="CQ68" s="90" t="n">
        <f aca="false">SUM(CQ58:CQ67)</f>
        <v>0</v>
      </c>
      <c r="CR68" s="90" t="n">
        <f aca="false">SUM(CR58:CR67)</f>
        <v>0</v>
      </c>
      <c r="CS68" s="90" t="n">
        <f aca="false">SUM(CS58:CS67)</f>
        <v>0</v>
      </c>
      <c r="CT68" s="90" t="n">
        <f aca="false">SUM(CT58:CT67)</f>
        <v>0</v>
      </c>
      <c r="CU68" s="90" t="n">
        <f aca="false">SUM(CU58:CU67)</f>
        <v>0</v>
      </c>
      <c r="CV68" s="90" t="n">
        <f aca="false">SUM(CV58:CV67)</f>
        <v>0</v>
      </c>
      <c r="CW68" s="90" t="n">
        <f aca="false">SUM(CW58:CW67)</f>
        <v>0</v>
      </c>
      <c r="CX68" s="90" t="n">
        <f aca="false">SUM(CX58:CX67)</f>
        <v>0</v>
      </c>
      <c r="CY68" s="90" t="n">
        <f aca="false">SUM(CY58:CY67)</f>
        <v>0</v>
      </c>
      <c r="CZ68" s="90" t="n">
        <f aca="false">SUM(CZ58:CZ67)</f>
        <v>0</v>
      </c>
      <c r="DA68" s="90" t="n">
        <f aca="false">SUM(DA58:DA67)</f>
        <v>0</v>
      </c>
      <c r="DB68" s="90" t="n">
        <f aca="false">SUM(DB58:DB67)</f>
        <v>0</v>
      </c>
    </row>
    <row r="69" customFormat="false" ht="14.25" hidden="false" customHeight="false" outlineLevel="3" collapsed="false"/>
    <row r="70" customFormat="false" ht="24.05" hidden="false" customHeight="false" outlineLevel="3" collapsed="false">
      <c r="E70" s="3" t="s">
        <v>175</v>
      </c>
      <c r="H70" s="70" t="s">
        <v>176</v>
      </c>
      <c r="AA70" s="91" t="n">
        <v>1</v>
      </c>
      <c r="AB70" s="82"/>
      <c r="AF70" s="82"/>
      <c r="AJ70" s="82"/>
    </row>
    <row r="71" customFormat="false" ht="14.25" hidden="false" customHeight="false" outlineLevel="3" collapsed="false">
      <c r="AB71" s="82"/>
      <c r="AF71" s="82"/>
      <c r="AJ71" s="82"/>
    </row>
    <row r="72" customFormat="false" ht="14.25" hidden="false" customHeight="false" outlineLevel="3" collapsed="false">
      <c r="C72" s="78" t="s">
        <v>5</v>
      </c>
      <c r="AB72" s="82"/>
      <c r="AF72" s="82"/>
      <c r="AJ72" s="82"/>
    </row>
    <row r="73" customFormat="false" ht="14.25" hidden="false" customHeight="false" outlineLevel="3" collapsed="false">
      <c r="AB73" s="82"/>
      <c r="AF73" s="82"/>
      <c r="AJ73" s="82"/>
    </row>
    <row r="74" customFormat="false" ht="24.05" hidden="false" customHeight="false" outlineLevel="3" collapsed="false">
      <c r="E74" s="3" t="s">
        <v>5</v>
      </c>
      <c r="F74" s="92" t="n">
        <f aca="false">Dashboard!$F$8</f>
        <v>0</v>
      </c>
      <c r="G74" s="71" t="s">
        <v>2</v>
      </c>
      <c r="H74" s="70" t="s">
        <v>177</v>
      </c>
      <c r="AB74" s="82"/>
      <c r="AF74" s="82"/>
      <c r="AJ74" s="82"/>
    </row>
    <row r="75" customFormat="false" ht="14.25" hidden="false" customHeight="false" outlineLevel="3" collapsed="false">
      <c r="AB75" s="82"/>
      <c r="AF75" s="82"/>
      <c r="AJ75" s="82"/>
    </row>
    <row r="76" customFormat="false" ht="18" hidden="false" customHeight="true" outlineLevel="2" collapsed="false">
      <c r="B76" s="66" t="s">
        <v>178</v>
      </c>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row>
    <row r="77" customFormat="false" ht="15" hidden="false" customHeight="true" outlineLevel="3" collapsed="false"/>
    <row r="78" customFormat="false" ht="14.25" hidden="false" customHeight="false" outlineLevel="3" collapsed="false">
      <c r="C78" s="78" t="s">
        <v>179</v>
      </c>
    </row>
    <row r="79" customFormat="false" ht="14.25" hidden="false" customHeight="false" outlineLevel="3" collapsed="false"/>
    <row r="80" customFormat="false" ht="14.25" hidden="false" customHeight="false" outlineLevel="3" collapsed="false">
      <c r="E80" s="3" t="s">
        <v>153</v>
      </c>
      <c r="G80" s="71"/>
      <c r="AA80" s="79" t="n">
        <f aca="false">$AA$4</f>
        <v>1</v>
      </c>
      <c r="AB80" s="80" t="n">
        <f aca="false">AA80+1</f>
        <v>2</v>
      </c>
      <c r="AC80" s="80" t="n">
        <f aca="false">AB80+1</f>
        <v>3</v>
      </c>
      <c r="AD80" s="80" t="n">
        <f aca="false">AC80+1</f>
        <v>4</v>
      </c>
      <c r="AE80" s="80" t="n">
        <f aca="false">AD80+1</f>
        <v>5</v>
      </c>
      <c r="AF80" s="80" t="n">
        <f aca="false">AE80+1</f>
        <v>6</v>
      </c>
      <c r="AG80" s="80" t="n">
        <f aca="false">AF80+1</f>
        <v>7</v>
      </c>
      <c r="AH80" s="80" t="n">
        <f aca="false">AG80+1</f>
        <v>8</v>
      </c>
      <c r="AI80" s="80" t="n">
        <f aca="false">AH80+1</f>
        <v>9</v>
      </c>
      <c r="AJ80" s="80" t="n">
        <f aca="false">AI80+1</f>
        <v>10</v>
      </c>
      <c r="AK80" s="80" t="n">
        <f aca="false">AJ80+1</f>
        <v>11</v>
      </c>
      <c r="AL80" s="80" t="n">
        <f aca="false">AK80+1</f>
        <v>12</v>
      </c>
      <c r="AM80" s="80" t="n">
        <f aca="false">AL80+1</f>
        <v>13</v>
      </c>
      <c r="AN80" s="80" t="n">
        <f aca="false">AM80+1</f>
        <v>14</v>
      </c>
      <c r="AO80" s="80" t="n">
        <f aca="false">AN80+1</f>
        <v>15</v>
      </c>
      <c r="AP80" s="80" t="n">
        <f aca="false">AO80+1</f>
        <v>16</v>
      </c>
      <c r="AQ80" s="80" t="n">
        <f aca="false">AP80+1</f>
        <v>17</v>
      </c>
      <c r="AR80" s="80" t="n">
        <f aca="false">AQ80+1</f>
        <v>18</v>
      </c>
      <c r="AS80" s="80" t="n">
        <f aca="false">AR80+1</f>
        <v>19</v>
      </c>
      <c r="AT80" s="80" t="n">
        <f aca="false">AS80+1</f>
        <v>20</v>
      </c>
      <c r="AU80" s="80" t="n">
        <f aca="false">AT80+1</f>
        <v>21</v>
      </c>
      <c r="AV80" s="80" t="n">
        <f aca="false">AU80+1</f>
        <v>22</v>
      </c>
      <c r="AW80" s="80" t="n">
        <f aca="false">AV80+1</f>
        <v>23</v>
      </c>
      <c r="AX80" s="80" t="n">
        <f aca="false">AW80+1</f>
        <v>24</v>
      </c>
      <c r="AY80" s="80" t="n">
        <f aca="false">AX80+1</f>
        <v>25</v>
      </c>
      <c r="AZ80" s="80" t="n">
        <f aca="false">AY80+1</f>
        <v>26</v>
      </c>
      <c r="BA80" s="80" t="n">
        <f aca="false">AZ80+1</f>
        <v>27</v>
      </c>
      <c r="BB80" s="80" t="n">
        <f aca="false">BA80+1</f>
        <v>28</v>
      </c>
      <c r="BC80" s="80" t="n">
        <f aca="false">BB80+1</f>
        <v>29</v>
      </c>
      <c r="BD80" s="80" t="n">
        <f aca="false">BC80+1</f>
        <v>30</v>
      </c>
      <c r="BE80" s="80" t="n">
        <f aca="false">BD80+1</f>
        <v>31</v>
      </c>
      <c r="BF80" s="80" t="n">
        <f aca="false">BE80+1</f>
        <v>32</v>
      </c>
      <c r="BG80" s="80" t="n">
        <f aca="false">BF80+1</f>
        <v>33</v>
      </c>
      <c r="BH80" s="80" t="n">
        <f aca="false">BG80+1</f>
        <v>34</v>
      </c>
      <c r="BI80" s="80" t="n">
        <f aca="false">BH80+1</f>
        <v>35</v>
      </c>
      <c r="BJ80" s="80" t="n">
        <f aca="false">BI80+1</f>
        <v>36</v>
      </c>
      <c r="BK80" s="80" t="n">
        <f aca="false">BJ80+1</f>
        <v>37</v>
      </c>
      <c r="BL80" s="80" t="n">
        <f aca="false">BK80+1</f>
        <v>38</v>
      </c>
      <c r="BM80" s="80" t="n">
        <f aca="false">BL80+1</f>
        <v>39</v>
      </c>
      <c r="BN80" s="80" t="n">
        <f aca="false">BM80+1</f>
        <v>40</v>
      </c>
      <c r="BO80" s="80" t="n">
        <f aca="false">BN80+1</f>
        <v>41</v>
      </c>
      <c r="BP80" s="80" t="n">
        <f aca="false">BO80+1</f>
        <v>42</v>
      </c>
      <c r="BQ80" s="80" t="n">
        <f aca="false">BP80+1</f>
        <v>43</v>
      </c>
      <c r="BR80" s="80" t="n">
        <f aca="false">BQ80+1</f>
        <v>44</v>
      </c>
      <c r="BS80" s="80" t="n">
        <f aca="false">BR80+1</f>
        <v>45</v>
      </c>
      <c r="BT80" s="80" t="n">
        <f aca="false">BS80+1</f>
        <v>46</v>
      </c>
      <c r="BU80" s="80" t="n">
        <f aca="false">BT80+1</f>
        <v>47</v>
      </c>
      <c r="BV80" s="80" t="n">
        <f aca="false">BU80+1</f>
        <v>48</v>
      </c>
      <c r="BW80" s="80" t="n">
        <f aca="false">BV80+1</f>
        <v>49</v>
      </c>
      <c r="BX80" s="80" t="n">
        <f aca="false">BW80+1</f>
        <v>50</v>
      </c>
      <c r="BY80" s="80" t="n">
        <f aca="false">BX80+1</f>
        <v>51</v>
      </c>
      <c r="BZ80" s="80" t="n">
        <f aca="false">BY80+1</f>
        <v>52</v>
      </c>
      <c r="CA80" s="80" t="n">
        <f aca="false">BZ80+1</f>
        <v>53</v>
      </c>
      <c r="CB80" s="80" t="n">
        <f aca="false">CA80+1</f>
        <v>54</v>
      </c>
      <c r="CC80" s="80" t="n">
        <f aca="false">CB80+1</f>
        <v>55</v>
      </c>
      <c r="CD80" s="80" t="n">
        <f aca="false">CC80+1</f>
        <v>56</v>
      </c>
      <c r="CE80" s="80" t="n">
        <f aca="false">CD80+1</f>
        <v>57</v>
      </c>
      <c r="CF80" s="80" t="n">
        <f aca="false">CE80+1</f>
        <v>58</v>
      </c>
      <c r="CG80" s="80" t="n">
        <f aca="false">CF80+1</f>
        <v>59</v>
      </c>
      <c r="CH80" s="80" t="n">
        <f aca="false">CG80+1</f>
        <v>60</v>
      </c>
      <c r="CI80" s="80" t="n">
        <f aca="false">CH80+1</f>
        <v>61</v>
      </c>
      <c r="CJ80" s="80" t="n">
        <f aca="false">CI80+1</f>
        <v>62</v>
      </c>
      <c r="CK80" s="80" t="n">
        <f aca="false">CJ80+1</f>
        <v>63</v>
      </c>
      <c r="CL80" s="80" t="n">
        <f aca="false">CK80+1</f>
        <v>64</v>
      </c>
      <c r="CM80" s="80" t="n">
        <f aca="false">CL80+1</f>
        <v>65</v>
      </c>
      <c r="CN80" s="80" t="n">
        <f aca="false">CM80+1</f>
        <v>66</v>
      </c>
      <c r="CO80" s="80" t="n">
        <f aca="false">CN80+1</f>
        <v>67</v>
      </c>
      <c r="CP80" s="80" t="n">
        <f aca="false">CO80+1</f>
        <v>68</v>
      </c>
      <c r="CQ80" s="80" t="n">
        <f aca="false">CP80+1</f>
        <v>69</v>
      </c>
      <c r="CR80" s="80" t="n">
        <f aca="false">CQ80+1</f>
        <v>70</v>
      </c>
      <c r="CS80" s="80" t="n">
        <f aca="false">CR80+1</f>
        <v>71</v>
      </c>
      <c r="CT80" s="80" t="n">
        <f aca="false">CS80+1</f>
        <v>72</v>
      </c>
      <c r="CU80" s="80" t="n">
        <f aca="false">CT80+1</f>
        <v>73</v>
      </c>
      <c r="CV80" s="80" t="n">
        <f aca="false">CU80+1</f>
        <v>74</v>
      </c>
      <c r="CW80" s="80" t="n">
        <f aca="false">CV80+1</f>
        <v>75</v>
      </c>
      <c r="CX80" s="80" t="n">
        <f aca="false">CW80+1</f>
        <v>76</v>
      </c>
      <c r="CY80" s="80" t="n">
        <f aca="false">CX80+1</f>
        <v>77</v>
      </c>
      <c r="CZ80" s="80" t="n">
        <f aca="false">CY80+1</f>
        <v>78</v>
      </c>
      <c r="DA80" s="80" t="n">
        <f aca="false">CZ80+1</f>
        <v>79</v>
      </c>
      <c r="DB80" s="80" t="n">
        <f aca="false">DA80+1</f>
        <v>80</v>
      </c>
    </row>
    <row r="81" customFormat="false" ht="58.4" hidden="false" customHeight="false" outlineLevel="3" collapsed="false">
      <c r="E81" s="69" t="s">
        <v>180</v>
      </c>
      <c r="G81" s="71" t="str">
        <f aca="false">Currency_unit&amp;"'M"</f>
        <v>US$'M</v>
      </c>
      <c r="H81" s="70" t="s">
        <v>181</v>
      </c>
      <c r="Y81" s="93"/>
      <c r="AA81" s="84" t="n">
        <f aca="false">IF('Sustaining Capital'!$F$13="Module On",'Sustaining Capital'!AA28,0)</f>
        <v>0</v>
      </c>
      <c r="AB81" s="84" t="n">
        <f aca="false">IF('Sustaining Capital'!$F$13="Module On",'Sustaining Capital'!AB28,0)</f>
        <v>0</v>
      </c>
      <c r="AC81" s="84" t="n">
        <f aca="false">IF('Sustaining Capital'!$F$13="Module On",'Sustaining Capital'!AC28,0)</f>
        <v>0</v>
      </c>
      <c r="AD81" s="84" t="n">
        <f aca="false">IF('Sustaining Capital'!$F$13="Module On",'Sustaining Capital'!AD28,0)</f>
        <v>0</v>
      </c>
      <c r="AE81" s="84" t="n">
        <f aca="false">IF('Sustaining Capital'!$F$13="Module On",'Sustaining Capital'!AE28,0)</f>
        <v>48.6</v>
      </c>
      <c r="AF81" s="84" t="n">
        <f aca="false">IF('Sustaining Capital'!$F$13="Module On",'Sustaining Capital'!AF28,0)</f>
        <v>79.8</v>
      </c>
      <c r="AG81" s="84" t="n">
        <f aca="false">IF('Sustaining Capital'!$F$13="Module On",'Sustaining Capital'!AG28,0)</f>
        <v>108.3</v>
      </c>
      <c r="AH81" s="84" t="n">
        <f aca="false">IF('Sustaining Capital'!$F$13="Module On",'Sustaining Capital'!AH28,0)</f>
        <v>96</v>
      </c>
      <c r="AI81" s="84" t="n">
        <f aca="false">IF('Sustaining Capital'!$F$13="Module On",'Sustaining Capital'!AI28,0)</f>
        <v>154.5</v>
      </c>
      <c r="AJ81" s="84" t="n">
        <f aca="false">IF('Sustaining Capital'!$F$13="Module On",'Sustaining Capital'!AJ28,0)</f>
        <v>121.8</v>
      </c>
      <c r="AK81" s="84" t="n">
        <f aca="false">IF('Sustaining Capital'!$F$13="Module On",'Sustaining Capital'!AK28,0)</f>
        <v>77</v>
      </c>
      <c r="AL81" s="84" t="n">
        <f aca="false">IF('Sustaining Capital'!$F$13="Module On",'Sustaining Capital'!AL28,0)</f>
        <v>115.5</v>
      </c>
      <c r="AM81" s="84" t="n">
        <f aca="false">IF('Sustaining Capital'!$F$13="Module On",'Sustaining Capital'!AM28,0)</f>
        <v>119.9</v>
      </c>
      <c r="AN81" s="84" t="n">
        <f aca="false">IF('Sustaining Capital'!$F$13="Module On",'Sustaining Capital'!AN28,0)</f>
        <v>97.1</v>
      </c>
      <c r="AO81" s="84" t="n">
        <f aca="false">IF('Sustaining Capital'!$F$13="Module On",'Sustaining Capital'!AO28,0)</f>
        <v>128.3</v>
      </c>
      <c r="AP81" s="84" t="n">
        <f aca="false">IF('Sustaining Capital'!$F$13="Module On",'Sustaining Capital'!AP28,0)</f>
        <v>116.4</v>
      </c>
      <c r="AQ81" s="84" t="n">
        <f aca="false">IF('Sustaining Capital'!$F$13="Module On",'Sustaining Capital'!AQ28,0)</f>
        <v>65.8</v>
      </c>
      <c r="AR81" s="84" t="n">
        <f aca="false">IF('Sustaining Capital'!$F$13="Module On",'Sustaining Capital'!AR28,0)</f>
        <v>59.7</v>
      </c>
      <c r="AS81" s="84" t="n">
        <f aca="false">IF('Sustaining Capital'!$F$13="Module On",'Sustaining Capital'!AS28,0)</f>
        <v>53</v>
      </c>
      <c r="AT81" s="84" t="n">
        <f aca="false">IF('Sustaining Capital'!$F$13="Module On",'Sustaining Capital'!AT28,0)</f>
        <v>53.7</v>
      </c>
      <c r="AU81" s="84" t="n">
        <f aca="false">IF('Sustaining Capital'!$F$13="Module On",'Sustaining Capital'!AU28,0)</f>
        <v>127.3</v>
      </c>
      <c r="AV81" s="84" t="n">
        <f aca="false">IF('Sustaining Capital'!$F$13="Module On",'Sustaining Capital'!AV28,0)</f>
        <v>45.9</v>
      </c>
      <c r="AW81" s="84" t="n">
        <f aca="false">IF('Sustaining Capital'!$F$13="Module On",'Sustaining Capital'!AW28,0)</f>
        <v>90.6</v>
      </c>
      <c r="AX81" s="84" t="n">
        <f aca="false">IF('Sustaining Capital'!$F$13="Module On",'Sustaining Capital'!AX28,0)</f>
        <v>99</v>
      </c>
      <c r="AY81" s="84" t="n">
        <f aca="false">IF('Sustaining Capital'!$F$13="Module On",'Sustaining Capital'!AY28,0)</f>
        <v>51.6</v>
      </c>
      <c r="AZ81" s="84" t="n">
        <f aca="false">IF('Sustaining Capital'!$F$13="Module On",'Sustaining Capital'!AZ28,0)</f>
        <v>73.2</v>
      </c>
      <c r="BA81" s="84" t="n">
        <f aca="false">IF('Sustaining Capital'!$F$13="Module On",'Sustaining Capital'!BA28,0)</f>
        <v>80.4</v>
      </c>
      <c r="BB81" s="84" t="n">
        <f aca="false">IF('Sustaining Capital'!$F$13="Module On",'Sustaining Capital'!BB28,0)</f>
        <v>53.8</v>
      </c>
      <c r="BC81" s="84" t="n">
        <f aca="false">IF('Sustaining Capital'!$F$13="Module On",'Sustaining Capital'!BC28,0)</f>
        <v>104.6</v>
      </c>
      <c r="BD81" s="84" t="n">
        <f aca="false">IF('Sustaining Capital'!$F$13="Module On",'Sustaining Capital'!BD28,0)</f>
        <v>44.8</v>
      </c>
      <c r="BE81" s="84" t="n">
        <f aca="false">IF('Sustaining Capital'!$F$13="Module On",'Sustaining Capital'!BE28,0)</f>
        <v>41</v>
      </c>
      <c r="BF81" s="84" t="n">
        <f aca="false">IF('Sustaining Capital'!$F$13="Module On",'Sustaining Capital'!BF28,0)</f>
        <v>42.1</v>
      </c>
      <c r="BG81" s="84" t="n">
        <f aca="false">IF('Sustaining Capital'!$F$13="Module On",'Sustaining Capital'!BG28,0)</f>
        <v>32.8</v>
      </c>
      <c r="BH81" s="84" t="n">
        <f aca="false">IF('Sustaining Capital'!$F$13="Module On",'Sustaining Capital'!BH28,0)</f>
        <v>49.8</v>
      </c>
      <c r="BI81" s="84" t="n">
        <f aca="false">IF('Sustaining Capital'!$F$13="Module On",'Sustaining Capital'!BI28,0)</f>
        <v>38.1</v>
      </c>
      <c r="BJ81" s="84" t="n">
        <f aca="false">IF('Sustaining Capital'!$F$13="Module On",'Sustaining Capital'!BJ28,0)</f>
        <v>32.6</v>
      </c>
      <c r="BK81" s="84" t="n">
        <f aca="false">IF('Sustaining Capital'!$F$13="Module On",'Sustaining Capital'!BK28,0)</f>
        <v>51.5</v>
      </c>
      <c r="BL81" s="84" t="n">
        <f aca="false">IF('Sustaining Capital'!$F$13="Module On",'Sustaining Capital'!BL28,0)</f>
        <v>29.2</v>
      </c>
      <c r="BM81" s="84" t="n">
        <f aca="false">IF('Sustaining Capital'!$F$13="Module On",'Sustaining Capital'!BM28,0)</f>
        <v>24.5</v>
      </c>
      <c r="BN81" s="84" t="n">
        <f aca="false">IF('Sustaining Capital'!$F$13="Module On",'Sustaining Capital'!BN28,0)</f>
        <v>23.9</v>
      </c>
      <c r="BO81" s="84" t="n">
        <f aca="false">IF('Sustaining Capital'!$F$13="Module On",'Sustaining Capital'!BO28,0)</f>
        <v>36.8</v>
      </c>
      <c r="BP81" s="84" t="n">
        <f aca="false">IF('Sustaining Capital'!$F$13="Module On",'Sustaining Capital'!BP28,0)</f>
        <v>22.5</v>
      </c>
      <c r="BQ81" s="84" t="n">
        <f aca="false">IF('Sustaining Capital'!$F$13="Module On",'Sustaining Capital'!BQ28,0)</f>
        <v>22.4</v>
      </c>
      <c r="BR81" s="84" t="n">
        <f aca="false">IF('Sustaining Capital'!$F$13="Module On",'Sustaining Capital'!BR28,0)</f>
        <v>23.4</v>
      </c>
      <c r="BS81" s="84" t="n">
        <f aca="false">IF('Sustaining Capital'!$F$13="Module On",'Sustaining Capital'!BS28,0)</f>
        <v>49.7</v>
      </c>
      <c r="BT81" s="84" t="n">
        <f aca="false">IF('Sustaining Capital'!$F$13="Module On",'Sustaining Capital'!BT28,0)</f>
        <v>71.1</v>
      </c>
      <c r="BU81" s="84" t="n">
        <f aca="false">IF('Sustaining Capital'!$F$13="Module On",'Sustaining Capital'!BU28,0)</f>
        <v>20</v>
      </c>
      <c r="BV81" s="84" t="n">
        <f aca="false">IF('Sustaining Capital'!$F$13="Module On",'Sustaining Capital'!BV28,0)</f>
        <v>26.1</v>
      </c>
      <c r="BW81" s="84" t="n">
        <f aca="false">IF('Sustaining Capital'!$F$13="Module On",'Sustaining Capital'!BW28,0)</f>
        <v>21.4</v>
      </c>
      <c r="BX81" s="84" t="n">
        <f aca="false">IF('Sustaining Capital'!$F$13="Module On",'Sustaining Capital'!BX28,0)</f>
        <v>19.5</v>
      </c>
      <c r="BY81" s="84" t="n">
        <f aca="false">IF('Sustaining Capital'!$F$13="Module On",'Sustaining Capital'!BY28,0)</f>
        <v>35.1</v>
      </c>
      <c r="BZ81" s="84" t="n">
        <f aca="false">IF('Sustaining Capital'!$F$13="Module On",'Sustaining Capital'!BZ28,0)</f>
        <v>21.4</v>
      </c>
      <c r="CA81" s="84" t="n">
        <f aca="false">IF('Sustaining Capital'!$F$13="Module On",'Sustaining Capital'!CA28,0)</f>
        <v>19.1</v>
      </c>
      <c r="CB81" s="84" t="n">
        <f aca="false">IF('Sustaining Capital'!$F$13="Module On",'Sustaining Capital'!CB28,0)</f>
        <v>31.7</v>
      </c>
      <c r="CC81" s="84" t="n">
        <f aca="false">IF('Sustaining Capital'!$F$13="Module On",'Sustaining Capital'!CC28,0)</f>
        <v>1.6</v>
      </c>
      <c r="CD81" s="94" t="n">
        <f aca="false">IF('Sustaining Capital'!$F$13="Module On",'Sustaining Capital'!CD28,0)</f>
        <v>0</v>
      </c>
      <c r="CE81" s="94" t="n">
        <f aca="false">IF('Sustaining Capital'!$F$13="Module On",'Sustaining Capital'!CE28,0)</f>
        <v>0</v>
      </c>
      <c r="CF81" s="94" t="n">
        <f aca="false">IF('Sustaining Capital'!$F$13="Module On",'Sustaining Capital'!CF28,0)</f>
        <v>0</v>
      </c>
      <c r="CG81" s="94" t="n">
        <f aca="false">IF('Sustaining Capital'!$F$13="Module On",'Sustaining Capital'!CG28,0)</f>
        <v>0</v>
      </c>
      <c r="CH81" s="94" t="n">
        <f aca="false">IF('Sustaining Capital'!$F$13="Module On",'Sustaining Capital'!CH28,0)</f>
        <v>0</v>
      </c>
      <c r="CI81" s="94" t="n">
        <f aca="false">IF('Sustaining Capital'!$F$13="Module On",'Sustaining Capital'!CI28,0)</f>
        <v>0</v>
      </c>
      <c r="CJ81" s="94" t="n">
        <f aca="false">IF('Sustaining Capital'!$F$13="Module On",'Sustaining Capital'!CJ28,0)</f>
        <v>0</v>
      </c>
      <c r="CK81" s="94" t="n">
        <f aca="false">IF('Sustaining Capital'!$F$13="Module On",'Sustaining Capital'!CK28,0)</f>
        <v>0</v>
      </c>
      <c r="CL81" s="94" t="n">
        <f aca="false">IF('Sustaining Capital'!$F$13="Module On",'Sustaining Capital'!CL28,0)</f>
        <v>0</v>
      </c>
      <c r="CM81" s="94" t="n">
        <f aca="false">IF('Sustaining Capital'!$F$13="Module On",'Sustaining Capital'!CM28,0)</f>
        <v>0</v>
      </c>
      <c r="CN81" s="94" t="n">
        <f aca="false">IF('Sustaining Capital'!$F$13="Module On",'Sustaining Capital'!CN28,0)</f>
        <v>0</v>
      </c>
      <c r="CO81" s="94" t="n">
        <f aca="false">IF('Sustaining Capital'!$F$13="Module On",'Sustaining Capital'!CO28,0)</f>
        <v>0</v>
      </c>
      <c r="CP81" s="94" t="n">
        <f aca="false">IF('Sustaining Capital'!$F$13="Module On",'Sustaining Capital'!CP28,0)</f>
        <v>0</v>
      </c>
      <c r="CQ81" s="94" t="n">
        <f aca="false">IF('Sustaining Capital'!$F$13="Module On",'Sustaining Capital'!CQ28,0)</f>
        <v>0</v>
      </c>
      <c r="CR81" s="94" t="n">
        <f aca="false">IF('Sustaining Capital'!$F$13="Module On",'Sustaining Capital'!CR28,0)</f>
        <v>0</v>
      </c>
      <c r="CS81" s="94" t="n">
        <f aca="false">IF('Sustaining Capital'!$F$13="Module On",'Sustaining Capital'!CS28,0)</f>
        <v>0</v>
      </c>
      <c r="CT81" s="94" t="n">
        <f aca="false">IF('Sustaining Capital'!$F$13="Module On",'Sustaining Capital'!CT28,0)</f>
        <v>0</v>
      </c>
      <c r="CU81" s="94" t="n">
        <f aca="false">IF('Sustaining Capital'!$F$13="Module On",'Sustaining Capital'!CU28,0)</f>
        <v>0</v>
      </c>
      <c r="CV81" s="94" t="n">
        <f aca="false">IF('Sustaining Capital'!$F$13="Module On",'Sustaining Capital'!CV28,0)</f>
        <v>0</v>
      </c>
      <c r="CW81" s="94" t="n">
        <f aca="false">IF('Sustaining Capital'!$F$13="Module On",'Sustaining Capital'!CW28,0)</f>
        <v>0</v>
      </c>
      <c r="CX81" s="94" t="n">
        <f aca="false">IF('Sustaining Capital'!$F$13="Module On",'Sustaining Capital'!CX28,0)</f>
        <v>0</v>
      </c>
      <c r="CY81" s="94" t="n">
        <f aca="false">IF('Sustaining Capital'!$F$13="Module On",'Sustaining Capital'!CY28,0)</f>
        <v>0</v>
      </c>
      <c r="CZ81" s="94" t="n">
        <f aca="false">IF('Sustaining Capital'!$F$13="Module On",'Sustaining Capital'!CZ28,0)</f>
        <v>0</v>
      </c>
      <c r="DA81" s="94" t="n">
        <f aca="false">IF('Sustaining Capital'!$F$13="Module On",'Sustaining Capital'!DA28,0)</f>
        <v>0</v>
      </c>
      <c r="DB81" s="94" t="n">
        <f aca="false">IF('Sustaining Capital'!$F$13="Module On",'Sustaining Capital'!DB28,0)</f>
        <v>0</v>
      </c>
    </row>
    <row r="82" customFormat="false" ht="14.25" hidden="false" customHeight="false" outlineLevel="3" collapsed="false">
      <c r="G82" s="71"/>
    </row>
    <row r="83" customFormat="false" ht="14.25" hidden="false" customHeight="false" outlineLevel="2" collapsed="false"/>
    <row r="84" customFormat="false" ht="14.25" hidden="false" customHeight="false" outlineLevel="2" collapsed="false">
      <c r="AB84" s="82"/>
      <c r="AF84" s="82"/>
      <c r="AJ84" s="82"/>
    </row>
    <row r="85" customFormat="false" ht="14.25" hidden="false" customHeight="false" outlineLevel="1" collapsed="false">
      <c r="AB85" s="82"/>
      <c r="AF85" s="82"/>
      <c r="AJ85" s="82"/>
    </row>
    <row r="86" customFormat="false" ht="20.25" hidden="false" customHeight="true" outlineLevel="1" collapsed="false">
      <c r="A86" s="65" t="s">
        <v>182</v>
      </c>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row>
    <row r="87" customFormat="false" ht="15" hidden="false" customHeight="true" outlineLevel="2" collapsed="false"/>
    <row r="88" customFormat="false" ht="18" hidden="false" customHeight="true" outlineLevel="2" collapsed="false">
      <c r="B88" s="66" t="s">
        <v>183</v>
      </c>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row>
    <row r="89" customFormat="false" ht="15" hidden="false" customHeight="true" outlineLevel="3" collapsed="false"/>
    <row r="90" customFormat="false" ht="14.25" hidden="false" customHeight="false" outlineLevel="3" collapsed="false">
      <c r="C90" s="78" t="s">
        <v>184</v>
      </c>
    </row>
    <row r="91" customFormat="false" ht="14.25" hidden="false" customHeight="false" outlineLevel="3" collapsed="false"/>
    <row r="92" customFormat="false" ht="24.05" hidden="false" customHeight="false" outlineLevel="3" collapsed="false">
      <c r="E92" s="3" t="s">
        <v>184</v>
      </c>
      <c r="F92" s="8" t="n">
        <v>1990000</v>
      </c>
      <c r="G92" s="71" t="s">
        <v>185</v>
      </c>
      <c r="H92" s="70" t="s">
        <v>186</v>
      </c>
    </row>
    <row r="93" customFormat="false" ht="14.25" hidden="false" customHeight="false" outlineLevel="3" collapsed="false"/>
    <row r="94" customFormat="false" ht="14.25" hidden="false" customHeight="false" outlineLevel="3" collapsed="false">
      <c r="C94" s="78" t="s">
        <v>187</v>
      </c>
    </row>
    <row r="95" customFormat="false" ht="14.25" hidden="false" customHeight="false" outlineLevel="3" collapsed="false"/>
    <row r="96" customFormat="false" ht="14.25" hidden="false" customHeight="false" outlineLevel="3" collapsed="false">
      <c r="E96" s="3" t="s">
        <v>188</v>
      </c>
      <c r="G96" s="71" t="s">
        <v>153</v>
      </c>
      <c r="AA96" s="79" t="n">
        <f aca="false">$AA$4</f>
        <v>1</v>
      </c>
      <c r="AB96" s="80" t="n">
        <f aca="false">AA96+1</f>
        <v>2</v>
      </c>
      <c r="AC96" s="80" t="n">
        <f aca="false">AB96+1</f>
        <v>3</v>
      </c>
      <c r="AD96" s="80" t="n">
        <f aca="false">AC96+1</f>
        <v>4</v>
      </c>
      <c r="AE96" s="80" t="n">
        <f aca="false">AD96+1</f>
        <v>5</v>
      </c>
      <c r="AF96" s="80" t="n">
        <f aca="false">AE96+1</f>
        <v>6</v>
      </c>
      <c r="AG96" s="80" t="n">
        <f aca="false">AF96+1</f>
        <v>7</v>
      </c>
      <c r="AH96" s="80" t="n">
        <f aca="false">AG96+1</f>
        <v>8</v>
      </c>
      <c r="AI96" s="80" t="n">
        <f aca="false">AH96+1</f>
        <v>9</v>
      </c>
      <c r="AJ96" s="80" t="n">
        <f aca="false">AI96+1</f>
        <v>10</v>
      </c>
      <c r="AK96" s="80" t="n">
        <f aca="false">AJ96+1</f>
        <v>11</v>
      </c>
      <c r="AL96" s="80" t="n">
        <f aca="false">AK96+1</f>
        <v>12</v>
      </c>
      <c r="AM96" s="80" t="n">
        <f aca="false">AL96+1</f>
        <v>13</v>
      </c>
      <c r="AN96" s="80" t="n">
        <f aca="false">AM96+1</f>
        <v>14</v>
      </c>
      <c r="AO96" s="80" t="n">
        <f aca="false">AN96+1</f>
        <v>15</v>
      </c>
      <c r="AP96" s="80" t="n">
        <f aca="false">AO96+1</f>
        <v>16</v>
      </c>
      <c r="AQ96" s="80" t="n">
        <f aca="false">AP96+1</f>
        <v>17</v>
      </c>
      <c r="AR96" s="80" t="n">
        <f aca="false">AQ96+1</f>
        <v>18</v>
      </c>
      <c r="AS96" s="80" t="n">
        <f aca="false">AR96+1</f>
        <v>19</v>
      </c>
      <c r="AT96" s="80" t="n">
        <f aca="false">AS96+1</f>
        <v>20</v>
      </c>
      <c r="AU96" s="80" t="n">
        <f aca="false">AT96+1</f>
        <v>21</v>
      </c>
      <c r="AV96" s="80" t="n">
        <f aca="false">AU96+1</f>
        <v>22</v>
      </c>
      <c r="AW96" s="80" t="n">
        <f aca="false">AV96+1</f>
        <v>23</v>
      </c>
      <c r="AX96" s="80" t="n">
        <f aca="false">AW96+1</f>
        <v>24</v>
      </c>
      <c r="AY96" s="80" t="n">
        <f aca="false">AX96+1</f>
        <v>25</v>
      </c>
      <c r="AZ96" s="80" t="n">
        <f aca="false">AY96+1</f>
        <v>26</v>
      </c>
      <c r="BA96" s="80" t="n">
        <f aca="false">AZ96+1</f>
        <v>27</v>
      </c>
      <c r="BB96" s="80" t="n">
        <f aca="false">BA96+1</f>
        <v>28</v>
      </c>
      <c r="BC96" s="80" t="n">
        <f aca="false">BB96+1</f>
        <v>29</v>
      </c>
      <c r="BD96" s="80" t="n">
        <f aca="false">BC96+1</f>
        <v>30</v>
      </c>
      <c r="BE96" s="80" t="n">
        <f aca="false">BD96+1</f>
        <v>31</v>
      </c>
      <c r="BF96" s="80" t="n">
        <f aca="false">BE96+1</f>
        <v>32</v>
      </c>
      <c r="BG96" s="80" t="n">
        <f aca="false">BF96+1</f>
        <v>33</v>
      </c>
      <c r="BH96" s="80" t="n">
        <f aca="false">BG96+1</f>
        <v>34</v>
      </c>
      <c r="BI96" s="80" t="n">
        <f aca="false">BH96+1</f>
        <v>35</v>
      </c>
      <c r="BJ96" s="80" t="n">
        <f aca="false">BI96+1</f>
        <v>36</v>
      </c>
      <c r="BK96" s="80" t="n">
        <f aca="false">BJ96+1</f>
        <v>37</v>
      </c>
      <c r="BL96" s="80" t="n">
        <f aca="false">BK96+1</f>
        <v>38</v>
      </c>
      <c r="BM96" s="80" t="n">
        <f aca="false">BL96+1</f>
        <v>39</v>
      </c>
      <c r="BN96" s="80" t="n">
        <f aca="false">BM96+1</f>
        <v>40</v>
      </c>
      <c r="BO96" s="80" t="n">
        <f aca="false">BN96+1</f>
        <v>41</v>
      </c>
      <c r="BP96" s="80" t="n">
        <f aca="false">BO96+1</f>
        <v>42</v>
      </c>
      <c r="BQ96" s="80" t="n">
        <f aca="false">BP96+1</f>
        <v>43</v>
      </c>
      <c r="BR96" s="80" t="n">
        <f aca="false">BQ96+1</f>
        <v>44</v>
      </c>
      <c r="BS96" s="80" t="n">
        <f aca="false">BR96+1</f>
        <v>45</v>
      </c>
      <c r="BT96" s="80" t="n">
        <f aca="false">BS96+1</f>
        <v>46</v>
      </c>
      <c r="BU96" s="80" t="n">
        <f aca="false">BT96+1</f>
        <v>47</v>
      </c>
      <c r="BV96" s="80" t="n">
        <f aca="false">BU96+1</f>
        <v>48</v>
      </c>
      <c r="BW96" s="80" t="n">
        <f aca="false">BV96+1</f>
        <v>49</v>
      </c>
      <c r="BX96" s="80" t="n">
        <f aca="false">BW96+1</f>
        <v>50</v>
      </c>
      <c r="BY96" s="80" t="n">
        <f aca="false">BX96+1</f>
        <v>51</v>
      </c>
      <c r="BZ96" s="80" t="n">
        <f aca="false">BY96+1</f>
        <v>52</v>
      </c>
      <c r="CA96" s="80" t="n">
        <f aca="false">BZ96+1</f>
        <v>53</v>
      </c>
      <c r="CB96" s="80" t="n">
        <f aca="false">CA96+1</f>
        <v>54</v>
      </c>
      <c r="CC96" s="80" t="n">
        <f aca="false">CB96+1</f>
        <v>55</v>
      </c>
      <c r="CD96" s="80" t="n">
        <f aca="false">CC96+1</f>
        <v>56</v>
      </c>
      <c r="CE96" s="80" t="n">
        <f aca="false">CD96+1</f>
        <v>57</v>
      </c>
      <c r="CF96" s="80" t="n">
        <f aca="false">CE96+1</f>
        <v>58</v>
      </c>
      <c r="CG96" s="80" t="n">
        <f aca="false">CF96+1</f>
        <v>59</v>
      </c>
      <c r="CH96" s="80" t="n">
        <f aca="false">CG96+1</f>
        <v>60</v>
      </c>
      <c r="CI96" s="80" t="n">
        <f aca="false">CH96+1</f>
        <v>61</v>
      </c>
      <c r="CJ96" s="80" t="n">
        <f aca="false">CI96+1</f>
        <v>62</v>
      </c>
      <c r="CK96" s="80" t="n">
        <f aca="false">CJ96+1</f>
        <v>63</v>
      </c>
      <c r="CL96" s="80" t="n">
        <f aca="false">CK96+1</f>
        <v>64</v>
      </c>
      <c r="CM96" s="80" t="n">
        <f aca="false">CL96+1</f>
        <v>65</v>
      </c>
      <c r="CN96" s="80" t="n">
        <f aca="false">CM96+1</f>
        <v>66</v>
      </c>
      <c r="CO96" s="80" t="n">
        <f aca="false">CN96+1</f>
        <v>67</v>
      </c>
      <c r="CP96" s="80" t="n">
        <f aca="false">CO96+1</f>
        <v>68</v>
      </c>
      <c r="CQ96" s="80" t="n">
        <f aca="false">CP96+1</f>
        <v>69</v>
      </c>
      <c r="CR96" s="80" t="n">
        <f aca="false">CQ96+1</f>
        <v>70</v>
      </c>
      <c r="CS96" s="80" t="n">
        <f aca="false">CR96+1</f>
        <v>71</v>
      </c>
      <c r="CT96" s="80" t="n">
        <f aca="false">CS96+1</f>
        <v>72</v>
      </c>
      <c r="CU96" s="80" t="n">
        <f aca="false">CT96+1</f>
        <v>73</v>
      </c>
      <c r="CV96" s="80" t="n">
        <f aca="false">CU96+1</f>
        <v>74</v>
      </c>
      <c r="CW96" s="80" t="n">
        <f aca="false">CV96+1</f>
        <v>75</v>
      </c>
      <c r="CX96" s="80" t="n">
        <f aca="false">CW96+1</f>
        <v>76</v>
      </c>
      <c r="CY96" s="80" t="n">
        <f aca="false">CX96+1</f>
        <v>77</v>
      </c>
      <c r="CZ96" s="80" t="n">
        <f aca="false">CY96+1</f>
        <v>78</v>
      </c>
      <c r="DA96" s="80" t="n">
        <f aca="false">CZ96+1</f>
        <v>79</v>
      </c>
      <c r="DB96" s="80" t="n">
        <f aca="false">DA96+1</f>
        <v>80</v>
      </c>
    </row>
    <row r="97" customFormat="false" ht="14.25" hidden="false" customHeight="false" outlineLevel="3" collapsed="false">
      <c r="E97" s="3" t="s">
        <v>189</v>
      </c>
      <c r="G97" s="71" t="s">
        <v>185</v>
      </c>
      <c r="H97" s="70" t="s">
        <v>190</v>
      </c>
      <c r="Y97" s="83" t="n">
        <f aca="false">SUM(AA97:DB97)</f>
        <v>2903200</v>
      </c>
      <c r="AA97" s="8" t="n">
        <v>19300</v>
      </c>
      <c r="AB97" s="8" t="n">
        <v>94300</v>
      </c>
      <c r="AC97" s="8" t="n">
        <v>146700</v>
      </c>
      <c r="AD97" s="8" t="n">
        <v>161700</v>
      </c>
      <c r="AE97" s="8" t="n">
        <v>143000</v>
      </c>
      <c r="AF97" s="8" t="n">
        <v>143800</v>
      </c>
      <c r="AG97" s="8" t="n">
        <v>150300</v>
      </c>
      <c r="AH97" s="8" t="n">
        <v>152800</v>
      </c>
      <c r="AI97" s="8" t="n">
        <v>142500</v>
      </c>
      <c r="AJ97" s="8" t="n">
        <v>148500</v>
      </c>
      <c r="AK97" s="8" t="n">
        <v>139500</v>
      </c>
      <c r="AL97" s="8" t="n">
        <v>125400</v>
      </c>
      <c r="AM97" s="8" t="n">
        <v>137400</v>
      </c>
      <c r="AN97" s="8" t="n">
        <v>140200</v>
      </c>
      <c r="AO97" s="8" t="n">
        <v>137900</v>
      </c>
      <c r="AP97" s="8" t="n">
        <v>116800</v>
      </c>
      <c r="AQ97" s="8" t="n">
        <v>82000</v>
      </c>
      <c r="AR97" s="8" t="n">
        <v>58000</v>
      </c>
      <c r="AS97" s="8" t="n">
        <v>59800</v>
      </c>
      <c r="AT97" s="8" t="n">
        <v>64900</v>
      </c>
      <c r="AU97" s="8" t="n">
        <v>68300</v>
      </c>
      <c r="AV97" s="8" t="n">
        <v>73000</v>
      </c>
      <c r="AW97" s="8" t="n">
        <v>43300</v>
      </c>
      <c r="AX97" s="8" t="n">
        <v>41900</v>
      </c>
      <c r="AY97" s="8" t="n">
        <v>37600</v>
      </c>
      <c r="AZ97" s="8" t="n">
        <v>38200</v>
      </c>
      <c r="BA97" s="8" t="n">
        <v>36200</v>
      </c>
      <c r="BB97" s="8" t="n">
        <v>39300</v>
      </c>
      <c r="BC97" s="8" t="n">
        <v>30100</v>
      </c>
      <c r="BD97" s="8" t="n">
        <v>31500</v>
      </c>
      <c r="BE97" s="8" t="n">
        <v>19400</v>
      </c>
      <c r="BF97" s="8" t="n">
        <v>10600</v>
      </c>
      <c r="BG97" s="8" t="n">
        <v>12700</v>
      </c>
      <c r="BH97" s="8" t="n">
        <v>14400</v>
      </c>
      <c r="BI97" s="8" t="n">
        <v>13300</v>
      </c>
      <c r="BJ97" s="8" t="n">
        <v>9200</v>
      </c>
      <c r="BK97" s="8" t="n">
        <v>7100</v>
      </c>
      <c r="BL97" s="8" t="n">
        <v>5500</v>
      </c>
      <c r="BM97" s="8" t="n">
        <v>2800</v>
      </c>
      <c r="BN97" s="8" t="n">
        <v>2500</v>
      </c>
      <c r="BO97" s="8" t="n">
        <v>1500</v>
      </c>
      <c r="BP97" s="8" t="n">
        <v>0</v>
      </c>
      <c r="BQ97" s="8" t="n">
        <v>0</v>
      </c>
      <c r="BR97" s="8" t="n">
        <v>0</v>
      </c>
      <c r="BS97" s="8" t="n">
        <v>0</v>
      </c>
      <c r="BT97" s="8" t="n">
        <v>0</v>
      </c>
      <c r="BU97" s="8" t="n">
        <v>0</v>
      </c>
      <c r="BV97" s="8" t="n">
        <v>0</v>
      </c>
      <c r="BW97" s="8" t="n">
        <v>0</v>
      </c>
      <c r="BX97" s="8" t="n">
        <v>0</v>
      </c>
      <c r="BY97" s="8" t="n">
        <v>0</v>
      </c>
      <c r="BZ97" s="8" t="n">
        <v>0</v>
      </c>
      <c r="CA97" s="8" t="n">
        <v>0</v>
      </c>
      <c r="CB97" s="8" t="n">
        <v>0</v>
      </c>
      <c r="CC97" s="8" t="n">
        <v>0</v>
      </c>
      <c r="CD97" s="95"/>
      <c r="CE97" s="95"/>
      <c r="CF97" s="95"/>
      <c r="CG97" s="95"/>
      <c r="CH97" s="95"/>
      <c r="CI97" s="95"/>
      <c r="CJ97" s="95"/>
      <c r="CK97" s="95"/>
      <c r="CL97" s="95"/>
      <c r="CM97" s="95"/>
      <c r="CN97" s="95"/>
      <c r="CO97" s="95"/>
      <c r="CP97" s="95"/>
      <c r="CQ97" s="95"/>
      <c r="CR97" s="95"/>
      <c r="CS97" s="95"/>
      <c r="CT97" s="95"/>
      <c r="CU97" s="95"/>
      <c r="CV97" s="95"/>
      <c r="CW97" s="95"/>
      <c r="CX97" s="95"/>
      <c r="CY97" s="95"/>
      <c r="CZ97" s="95"/>
      <c r="DA97" s="95"/>
      <c r="DB97" s="95"/>
    </row>
    <row r="98" customFormat="false" ht="46.95" hidden="false" customHeight="false" outlineLevel="3" collapsed="false">
      <c r="E98" s="69" t="s">
        <v>191</v>
      </c>
      <c r="G98" s="71" t="s">
        <v>185</v>
      </c>
      <c r="H98" s="70" t="s">
        <v>192</v>
      </c>
      <c r="Y98" s="83" t="n">
        <f aca="false">SUM(AA98:DB98)</f>
        <v>1990000</v>
      </c>
      <c r="AA98" s="8" t="n">
        <v>0</v>
      </c>
      <c r="AB98" s="8" t="n">
        <v>0</v>
      </c>
      <c r="AC98" s="8" t="n">
        <v>0</v>
      </c>
      <c r="AD98" s="8" t="n">
        <v>0</v>
      </c>
      <c r="AE98" s="8" t="n">
        <v>24900</v>
      </c>
      <c r="AF98" s="8" t="n">
        <v>40000</v>
      </c>
      <c r="AG98" s="8" t="n">
        <v>40100</v>
      </c>
      <c r="AH98" s="8" t="n">
        <v>40000</v>
      </c>
      <c r="AI98" s="8" t="n">
        <v>40000</v>
      </c>
      <c r="AJ98" s="8" t="n">
        <v>40000</v>
      </c>
      <c r="AK98" s="8" t="n">
        <v>40100</v>
      </c>
      <c r="AL98" s="8" t="n">
        <v>40000</v>
      </c>
      <c r="AM98" s="8" t="n">
        <v>40000</v>
      </c>
      <c r="AN98" s="8" t="n">
        <v>40000</v>
      </c>
      <c r="AO98" s="8" t="n">
        <v>40100</v>
      </c>
      <c r="AP98" s="8" t="n">
        <v>40000</v>
      </c>
      <c r="AQ98" s="8" t="n">
        <v>40000</v>
      </c>
      <c r="AR98" s="8" t="n">
        <v>40000</v>
      </c>
      <c r="AS98" s="8" t="n">
        <v>40100</v>
      </c>
      <c r="AT98" s="8" t="n">
        <v>40000</v>
      </c>
      <c r="AU98" s="8" t="n">
        <v>40000</v>
      </c>
      <c r="AV98" s="8" t="n">
        <v>40000</v>
      </c>
      <c r="AW98" s="8" t="n">
        <v>40100</v>
      </c>
      <c r="AX98" s="8" t="n">
        <v>40000</v>
      </c>
      <c r="AY98" s="8" t="n">
        <v>40000</v>
      </c>
      <c r="AZ98" s="8" t="n">
        <v>40000</v>
      </c>
      <c r="BA98" s="8" t="n">
        <v>40100</v>
      </c>
      <c r="BB98" s="8" t="n">
        <v>40000</v>
      </c>
      <c r="BC98" s="8" t="n">
        <v>40000</v>
      </c>
      <c r="BD98" s="8" t="n">
        <v>40000</v>
      </c>
      <c r="BE98" s="8" t="n">
        <v>40100</v>
      </c>
      <c r="BF98" s="8" t="n">
        <v>40000</v>
      </c>
      <c r="BG98" s="8" t="n">
        <v>40000</v>
      </c>
      <c r="BH98" s="8" t="n">
        <v>40000</v>
      </c>
      <c r="BI98" s="8" t="n">
        <v>40100</v>
      </c>
      <c r="BJ98" s="8" t="n">
        <v>40000</v>
      </c>
      <c r="BK98" s="8" t="n">
        <v>40000</v>
      </c>
      <c r="BL98" s="8" t="n">
        <v>40000</v>
      </c>
      <c r="BM98" s="8" t="n">
        <v>40100</v>
      </c>
      <c r="BN98" s="8" t="n">
        <v>40000</v>
      </c>
      <c r="BO98" s="8" t="n">
        <v>40000</v>
      </c>
      <c r="BP98" s="8" t="n">
        <v>40000</v>
      </c>
      <c r="BQ98" s="8" t="n">
        <v>40100</v>
      </c>
      <c r="BR98" s="8" t="n">
        <v>40000</v>
      </c>
      <c r="BS98" s="8" t="n">
        <v>40000</v>
      </c>
      <c r="BT98" s="8" t="n">
        <v>40000</v>
      </c>
      <c r="BU98" s="8" t="n">
        <v>40100</v>
      </c>
      <c r="BV98" s="8" t="n">
        <v>40000</v>
      </c>
      <c r="BW98" s="8" t="n">
        <v>40000</v>
      </c>
      <c r="BX98" s="8" t="n">
        <v>40000</v>
      </c>
      <c r="BY98" s="8" t="n">
        <v>40100</v>
      </c>
      <c r="BZ98" s="8" t="n">
        <v>40000</v>
      </c>
      <c r="CA98" s="8" t="n">
        <v>40000</v>
      </c>
      <c r="CB98" s="8" t="n">
        <v>40000</v>
      </c>
      <c r="CC98" s="8" t="n">
        <v>3900</v>
      </c>
      <c r="CD98" s="95"/>
      <c r="CE98" s="95"/>
      <c r="CF98" s="95"/>
      <c r="CG98" s="95"/>
      <c r="CH98" s="95"/>
      <c r="CI98" s="95"/>
      <c r="CJ98" s="95"/>
      <c r="CK98" s="95"/>
      <c r="CL98" s="95"/>
      <c r="CM98" s="95"/>
      <c r="CN98" s="95"/>
      <c r="CO98" s="95"/>
      <c r="CP98" s="95"/>
      <c r="CQ98" s="95"/>
      <c r="CR98" s="95"/>
      <c r="CS98" s="95"/>
      <c r="CT98" s="95"/>
      <c r="CU98" s="95"/>
      <c r="CV98" s="95"/>
      <c r="CW98" s="95"/>
      <c r="CX98" s="95"/>
      <c r="CY98" s="95"/>
      <c r="CZ98" s="95"/>
      <c r="DA98" s="95"/>
      <c r="DB98" s="95"/>
    </row>
    <row r="99" customFormat="false" ht="14.25" hidden="false" customHeight="false" outlineLevel="3" collapsed="false">
      <c r="E99" s="69" t="s">
        <v>193</v>
      </c>
      <c r="G99" s="71" t="s">
        <v>2</v>
      </c>
      <c r="H99" s="70" t="s">
        <v>194</v>
      </c>
      <c r="Y99" s="93" t="n">
        <f aca="false">IFERROR(SUMPRODUCT(AA95:DB95,AA99:DB99)/Y95,0)</f>
        <v>0</v>
      </c>
      <c r="AA99" s="6" t="n">
        <v>0</v>
      </c>
      <c r="AB99" s="6" t="n">
        <v>0</v>
      </c>
      <c r="AC99" s="6" t="n">
        <v>0</v>
      </c>
      <c r="AD99" s="6" t="n">
        <v>0</v>
      </c>
      <c r="AE99" s="6" t="n">
        <v>0.0061</v>
      </c>
      <c r="AF99" s="6" t="n">
        <v>0.0073</v>
      </c>
      <c r="AG99" s="6" t="n">
        <v>0.0078</v>
      </c>
      <c r="AH99" s="6" t="n">
        <v>0.0078</v>
      </c>
      <c r="AI99" s="6" t="n">
        <v>0.008</v>
      </c>
      <c r="AJ99" s="6" t="n">
        <v>0.008</v>
      </c>
      <c r="AK99" s="6" t="n">
        <v>0.0071</v>
      </c>
      <c r="AL99" s="6" t="n">
        <v>0.006</v>
      </c>
      <c r="AM99" s="6" t="n">
        <v>0.005</v>
      </c>
      <c r="AN99" s="6" t="n">
        <v>0.0046</v>
      </c>
      <c r="AO99" s="6" t="n">
        <v>0.0049</v>
      </c>
      <c r="AP99" s="6" t="n">
        <v>0.0052</v>
      </c>
      <c r="AQ99" s="6" t="n">
        <v>0.0059</v>
      </c>
      <c r="AR99" s="6" t="n">
        <v>0.0059</v>
      </c>
      <c r="AS99" s="6" t="n">
        <v>0.0059</v>
      </c>
      <c r="AT99" s="6" t="n">
        <v>0.005</v>
      </c>
      <c r="AU99" s="6" t="n">
        <v>0.005</v>
      </c>
      <c r="AV99" s="6" t="n">
        <v>0.0041</v>
      </c>
      <c r="AW99" s="6" t="n">
        <v>0.0047</v>
      </c>
      <c r="AX99" s="6" t="n">
        <v>0.0046</v>
      </c>
      <c r="AY99" s="6" t="n">
        <v>0.0045</v>
      </c>
      <c r="AZ99" s="6" t="n">
        <v>0.0047</v>
      </c>
      <c r="BA99" s="6" t="n">
        <v>0.0042</v>
      </c>
      <c r="BB99" s="6" t="n">
        <v>0.0035</v>
      </c>
      <c r="BC99" s="6" t="n">
        <v>0.0043</v>
      </c>
      <c r="BD99" s="6" t="n">
        <v>0.0045</v>
      </c>
      <c r="BE99" s="6" t="n">
        <v>0.0039</v>
      </c>
      <c r="BF99" s="6" t="n">
        <v>0.0038</v>
      </c>
      <c r="BG99" s="6" t="n">
        <v>0.004</v>
      </c>
      <c r="BH99" s="6" t="n">
        <v>0.0041</v>
      </c>
      <c r="BI99" s="6" t="n">
        <v>0.0042</v>
      </c>
      <c r="BJ99" s="6" t="n">
        <v>0.0051</v>
      </c>
      <c r="BK99" s="6" t="n">
        <v>0.005</v>
      </c>
      <c r="BL99" s="6" t="n">
        <v>0.0047</v>
      </c>
      <c r="BM99" s="6" t="n">
        <v>0.004</v>
      </c>
      <c r="BN99" s="6" t="n">
        <v>0.0044</v>
      </c>
      <c r="BO99" s="6" t="n">
        <v>0.0048</v>
      </c>
      <c r="BP99" s="6" t="n">
        <v>0.0021</v>
      </c>
      <c r="BQ99" s="6" t="n">
        <v>0.0021</v>
      </c>
      <c r="BR99" s="6" t="n">
        <v>0.0021</v>
      </c>
      <c r="BS99" s="6" t="n">
        <v>0.0021</v>
      </c>
      <c r="BT99" s="6" t="n">
        <v>0.0013</v>
      </c>
      <c r="BU99" s="6" t="n">
        <v>0.0013</v>
      </c>
      <c r="BV99" s="6" t="n">
        <v>0.0013</v>
      </c>
      <c r="BW99" s="6" t="n">
        <v>0.0013</v>
      </c>
      <c r="BX99" s="6" t="n">
        <v>0.0013</v>
      </c>
      <c r="BY99" s="6" t="n">
        <v>0.0013</v>
      </c>
      <c r="BZ99" s="6" t="n">
        <v>0.0013</v>
      </c>
      <c r="CA99" s="6" t="n">
        <v>0.0013</v>
      </c>
      <c r="CB99" s="6" t="n">
        <v>0.0013</v>
      </c>
      <c r="CC99" s="6" t="n">
        <v>0.0013</v>
      </c>
      <c r="CD99" s="96"/>
      <c r="CE99" s="96"/>
      <c r="CF99" s="96"/>
      <c r="CG99" s="96"/>
      <c r="CH99" s="96"/>
      <c r="CI99" s="96"/>
      <c r="CJ99" s="96"/>
      <c r="CK99" s="96"/>
      <c r="CL99" s="96"/>
      <c r="CM99" s="96"/>
      <c r="CN99" s="96"/>
      <c r="CO99" s="96"/>
      <c r="CP99" s="96"/>
      <c r="CQ99" s="96"/>
      <c r="CR99" s="96"/>
      <c r="CS99" s="96"/>
      <c r="CT99" s="96"/>
      <c r="CU99" s="96"/>
      <c r="CV99" s="96"/>
      <c r="CW99" s="96"/>
      <c r="CX99" s="96"/>
      <c r="CY99" s="96"/>
      <c r="CZ99" s="96"/>
      <c r="DA99" s="96"/>
      <c r="DB99" s="96"/>
    </row>
    <row r="100" customFormat="false" ht="35.5" hidden="false" customHeight="false" outlineLevel="3" collapsed="false">
      <c r="E100" s="69" t="s">
        <v>195</v>
      </c>
      <c r="F100" s="97" t="n">
        <f aca="false">Dashboard!$F$9</f>
        <v>0</v>
      </c>
      <c r="G100" s="71" t="s">
        <v>2</v>
      </c>
      <c r="H100" s="70" t="s">
        <v>196</v>
      </c>
      <c r="Y100" s="93" t="n">
        <f aca="false">IFERROR(SUMPRODUCT(AA96:DB96,AA100:DB100)/Y96,0)</f>
        <v>0</v>
      </c>
      <c r="AA100" s="96" t="n">
        <f aca="false">AA99*(1+$F$100)</f>
        <v>0</v>
      </c>
      <c r="AB100" s="96" t="n">
        <f aca="false">AB99*(1+$F$100)</f>
        <v>0</v>
      </c>
      <c r="AC100" s="96" t="n">
        <f aca="false">AC99*(1+$F$100)</f>
        <v>0</v>
      </c>
      <c r="AD100" s="96" t="n">
        <f aca="false">AD99*(1+$F$100)</f>
        <v>0</v>
      </c>
      <c r="AE100" s="96" t="n">
        <f aca="false">AE99*(1+$F$100)</f>
        <v>0.0061</v>
      </c>
      <c r="AF100" s="96" t="n">
        <f aca="false">AF99*(1+$F$100)</f>
        <v>0.0073</v>
      </c>
      <c r="AG100" s="96" t="n">
        <f aca="false">AG99*(1+$F$100)</f>
        <v>0.0078</v>
      </c>
      <c r="AH100" s="96" t="n">
        <f aca="false">AH99*(1+$F$100)</f>
        <v>0.0078</v>
      </c>
      <c r="AI100" s="96" t="n">
        <f aca="false">AI99*(1+$F$100)</f>
        <v>0.008</v>
      </c>
      <c r="AJ100" s="96" t="n">
        <f aca="false">AJ99*(1+$F$100)</f>
        <v>0.008</v>
      </c>
      <c r="AK100" s="96" t="n">
        <f aca="false">AK99*(1+$F$100)</f>
        <v>0.0071</v>
      </c>
      <c r="AL100" s="96" t="n">
        <f aca="false">AL99*(1+$F$100)</f>
        <v>0.006</v>
      </c>
      <c r="AM100" s="96" t="n">
        <f aca="false">AM99*(1+$F$100)</f>
        <v>0.005</v>
      </c>
      <c r="AN100" s="96" t="n">
        <f aca="false">AN99*(1+$F$100)</f>
        <v>0.0046</v>
      </c>
      <c r="AO100" s="96" t="n">
        <f aca="false">AO99*(1+$F$100)</f>
        <v>0.0049</v>
      </c>
      <c r="AP100" s="96" t="n">
        <f aca="false">AP99*(1+$F$100)</f>
        <v>0.0052</v>
      </c>
      <c r="AQ100" s="96" t="n">
        <f aca="false">AQ99*(1+$F$100)</f>
        <v>0.0059</v>
      </c>
      <c r="AR100" s="96" t="n">
        <f aca="false">AR99*(1+$F$100)</f>
        <v>0.0059</v>
      </c>
      <c r="AS100" s="96" t="n">
        <f aca="false">AS99*(1+$F$100)</f>
        <v>0.0059</v>
      </c>
      <c r="AT100" s="96" t="n">
        <f aca="false">AT99*(1+$F$100)</f>
        <v>0.005</v>
      </c>
      <c r="AU100" s="96" t="n">
        <f aca="false">AU99*(1+$F$100)</f>
        <v>0.005</v>
      </c>
      <c r="AV100" s="96" t="n">
        <f aca="false">AV99*(1+$F$100)</f>
        <v>0.0041</v>
      </c>
      <c r="AW100" s="96" t="n">
        <f aca="false">AW99*(1+$F$100)</f>
        <v>0.0047</v>
      </c>
      <c r="AX100" s="96" t="n">
        <f aca="false">AX99*(1+$F$100)</f>
        <v>0.0046</v>
      </c>
      <c r="AY100" s="96" t="n">
        <f aca="false">AY99*(1+$F$100)</f>
        <v>0.0045</v>
      </c>
      <c r="AZ100" s="96" t="n">
        <f aca="false">AZ99*(1+$F$100)</f>
        <v>0.0047</v>
      </c>
      <c r="BA100" s="96" t="n">
        <f aca="false">BA99*(1+$F$100)</f>
        <v>0.0042</v>
      </c>
      <c r="BB100" s="96" t="n">
        <f aca="false">BB99*(1+$F$100)</f>
        <v>0.0035</v>
      </c>
      <c r="BC100" s="96" t="n">
        <f aca="false">BC99*(1+$F$100)</f>
        <v>0.0043</v>
      </c>
      <c r="BD100" s="96" t="n">
        <f aca="false">BD99*(1+$F$100)</f>
        <v>0.0045</v>
      </c>
      <c r="BE100" s="96" t="n">
        <f aca="false">BE99*(1+$F$100)</f>
        <v>0.0039</v>
      </c>
      <c r="BF100" s="96" t="n">
        <f aca="false">BF99*(1+$F$100)</f>
        <v>0.0038</v>
      </c>
      <c r="BG100" s="96" t="n">
        <f aca="false">BG99*(1+$F$100)</f>
        <v>0.004</v>
      </c>
      <c r="BH100" s="96" t="n">
        <f aca="false">BH99*(1+$F$100)</f>
        <v>0.0041</v>
      </c>
      <c r="BI100" s="96" t="n">
        <f aca="false">BI99*(1+$F$100)</f>
        <v>0.0042</v>
      </c>
      <c r="BJ100" s="96" t="n">
        <f aca="false">BJ99*(1+$F$100)</f>
        <v>0.0051</v>
      </c>
      <c r="BK100" s="96" t="n">
        <f aca="false">BK99*(1+$F$100)</f>
        <v>0.005</v>
      </c>
      <c r="BL100" s="96" t="n">
        <f aca="false">BL99*(1+$F$100)</f>
        <v>0.0047</v>
      </c>
      <c r="BM100" s="96" t="n">
        <f aca="false">BM99*(1+$F$100)</f>
        <v>0.004</v>
      </c>
      <c r="BN100" s="96" t="n">
        <f aca="false">BN99*(1+$F$100)</f>
        <v>0.0044</v>
      </c>
      <c r="BO100" s="96" t="n">
        <f aca="false">BO99*(1+$F$100)</f>
        <v>0.0048</v>
      </c>
      <c r="BP100" s="96" t="n">
        <f aca="false">BP99*(1+$F$100)</f>
        <v>0.0021</v>
      </c>
      <c r="BQ100" s="96" t="n">
        <f aca="false">BQ99*(1+$F$100)</f>
        <v>0.0021</v>
      </c>
      <c r="BR100" s="96" t="n">
        <f aca="false">BR99*(1+$F$100)</f>
        <v>0.0021</v>
      </c>
      <c r="BS100" s="96" t="n">
        <f aca="false">BS99*(1+$F$100)</f>
        <v>0.0021</v>
      </c>
      <c r="BT100" s="96" t="n">
        <f aca="false">BT99*(1+$F$100)</f>
        <v>0.0013</v>
      </c>
      <c r="BU100" s="96" t="n">
        <f aca="false">BU99*(1+$F$100)</f>
        <v>0.0013</v>
      </c>
      <c r="BV100" s="96" t="n">
        <f aca="false">BV99*(1+$F$100)</f>
        <v>0.0013</v>
      </c>
      <c r="BW100" s="96" t="n">
        <f aca="false">BW99*(1+$F$100)</f>
        <v>0.0013</v>
      </c>
      <c r="BX100" s="96" t="n">
        <f aca="false">BX99*(1+$F$100)</f>
        <v>0.0013</v>
      </c>
      <c r="BY100" s="96" t="n">
        <f aca="false">BY99*(1+$F$100)</f>
        <v>0.0013</v>
      </c>
      <c r="BZ100" s="96" t="n">
        <f aca="false">BZ99*(1+$F$100)</f>
        <v>0.0013</v>
      </c>
      <c r="CA100" s="96" t="n">
        <f aca="false">CA99*(1+$F$100)</f>
        <v>0.0013</v>
      </c>
      <c r="CB100" s="96" t="n">
        <f aca="false">CB99*(1+$F$100)</f>
        <v>0.0013</v>
      </c>
      <c r="CC100" s="96" t="n">
        <f aca="false">CC99*(1+$F$100)</f>
        <v>0.0013</v>
      </c>
      <c r="CD100" s="96" t="n">
        <f aca="false">CD99*(1+$F$100)</f>
        <v>0</v>
      </c>
      <c r="CE100" s="96" t="n">
        <f aca="false">CE99*(1+$F$100)</f>
        <v>0</v>
      </c>
      <c r="CF100" s="96" t="n">
        <f aca="false">CF99*(1+$F$100)</f>
        <v>0</v>
      </c>
      <c r="CG100" s="96" t="n">
        <f aca="false">CG99*(1+$F$100)</f>
        <v>0</v>
      </c>
      <c r="CH100" s="96" t="n">
        <f aca="false">CH99*(1+$F$100)</f>
        <v>0</v>
      </c>
      <c r="CI100" s="96" t="n">
        <f aca="false">CI99*(1+$F$100)</f>
        <v>0</v>
      </c>
      <c r="CJ100" s="96" t="n">
        <f aca="false">CJ99*(1+$F$100)</f>
        <v>0</v>
      </c>
      <c r="CK100" s="96" t="n">
        <f aca="false">CK99*(1+$F$100)</f>
        <v>0</v>
      </c>
      <c r="CL100" s="96" t="n">
        <f aca="false">CL99*(1+$F$100)</f>
        <v>0</v>
      </c>
      <c r="CM100" s="96" t="n">
        <f aca="false">CM99*(1+$F$100)</f>
        <v>0</v>
      </c>
      <c r="CN100" s="96" t="n">
        <f aca="false">CN99*(1+$F$100)</f>
        <v>0</v>
      </c>
      <c r="CO100" s="96" t="n">
        <f aca="false">CO99*(1+$F$100)</f>
        <v>0</v>
      </c>
      <c r="CP100" s="96" t="n">
        <f aca="false">CP99*(1+$F$100)</f>
        <v>0</v>
      </c>
      <c r="CQ100" s="96" t="n">
        <f aca="false">CQ99*(1+$F$100)</f>
        <v>0</v>
      </c>
      <c r="CR100" s="96" t="n">
        <f aca="false">CR99*(1+$F$100)</f>
        <v>0</v>
      </c>
      <c r="CS100" s="96" t="n">
        <f aca="false">CS99*(1+$F$100)</f>
        <v>0</v>
      </c>
      <c r="CT100" s="96" t="n">
        <f aca="false">CT99*(1+$F$100)</f>
        <v>0</v>
      </c>
      <c r="CU100" s="96" t="n">
        <f aca="false">CU99*(1+$F$100)</f>
        <v>0</v>
      </c>
      <c r="CV100" s="96" t="n">
        <f aca="false">CV99*(1+$F$100)</f>
        <v>0</v>
      </c>
      <c r="CW100" s="96" t="n">
        <f aca="false">CW99*(1+$F$100)</f>
        <v>0</v>
      </c>
      <c r="CX100" s="96" t="n">
        <f aca="false">CX99*(1+$F$100)</f>
        <v>0</v>
      </c>
      <c r="CY100" s="96" t="n">
        <f aca="false">CY99*(1+$F$100)</f>
        <v>0</v>
      </c>
      <c r="CZ100" s="96" t="n">
        <f aca="false">CZ99*(1+$F$100)</f>
        <v>0</v>
      </c>
      <c r="DA100" s="96" t="n">
        <f aca="false">DA99*(1+$F$100)</f>
        <v>0</v>
      </c>
      <c r="DB100" s="96" t="n">
        <f aca="false">DB99*(1+$F$100)</f>
        <v>0</v>
      </c>
    </row>
    <row r="101" customFormat="false" ht="81.3" hidden="false" customHeight="false" outlineLevel="3" collapsed="false">
      <c r="E101" s="69" t="s">
        <v>197</v>
      </c>
      <c r="G101" s="71" t="s">
        <v>198</v>
      </c>
      <c r="H101" s="70" t="s">
        <v>199</v>
      </c>
      <c r="Y101" s="93" t="n">
        <f aca="false">SUMPRODUCT(AA97:DB97,AA101:DB101)/Y97</f>
        <v>0.0992464078602921</v>
      </c>
      <c r="AA101" s="84" t="n">
        <v>0</v>
      </c>
      <c r="AB101" s="84" t="n">
        <v>0</v>
      </c>
      <c r="AC101" s="84" t="n">
        <v>0</v>
      </c>
      <c r="AD101" s="84" t="n">
        <v>0</v>
      </c>
      <c r="AE101" s="84" t="n">
        <v>0.093935</v>
      </c>
      <c r="AF101" s="84" t="n">
        <v>0.115005</v>
      </c>
      <c r="AG101" s="84" t="n">
        <v>0.141013</v>
      </c>
      <c r="AH101" s="84" t="n">
        <v>0.12698</v>
      </c>
      <c r="AI101" s="84" t="n">
        <v>0.146031</v>
      </c>
      <c r="AJ101" s="84" t="n">
        <v>0.175968</v>
      </c>
      <c r="AK101" s="84" t="n">
        <v>0.129068</v>
      </c>
      <c r="AL101" s="84" t="n">
        <v>0.123014</v>
      </c>
      <c r="AM101" s="84" t="n">
        <v>0.099998</v>
      </c>
      <c r="AN101" s="84" t="n">
        <v>0.102019</v>
      </c>
      <c r="AO101" s="84" t="n">
        <v>0.112004</v>
      </c>
      <c r="AP101" s="84" t="n">
        <v>0.117027</v>
      </c>
      <c r="AQ101" s="84" t="n">
        <v>0.131023</v>
      </c>
      <c r="AR101" s="84" t="n">
        <v>0.123014</v>
      </c>
      <c r="AS101" s="84" t="n">
        <v>0.142021</v>
      </c>
      <c r="AT101" s="84" t="n">
        <v>0.110029</v>
      </c>
      <c r="AU101" s="84" t="n">
        <v>0.099998</v>
      </c>
      <c r="AV101" s="84" t="n">
        <v>0.098987</v>
      </c>
      <c r="AW101" s="84" t="n">
        <v>0.107039</v>
      </c>
      <c r="AX101" s="84" t="n">
        <v>0.086001</v>
      </c>
      <c r="AY101" s="84" t="n">
        <v>0.080014</v>
      </c>
      <c r="AZ101" s="84" t="n">
        <v>0.087012</v>
      </c>
      <c r="BA101" s="84" t="n">
        <v>0.084003</v>
      </c>
      <c r="BB101" s="84" t="n">
        <v>0.076981</v>
      </c>
      <c r="BC101" s="84" t="n">
        <v>0.068972</v>
      </c>
      <c r="BD101" s="84" t="n">
        <v>0.060963</v>
      </c>
      <c r="BE101" s="84" t="n">
        <v>0.081055</v>
      </c>
      <c r="BF101" s="84" t="n">
        <v>0.080014</v>
      </c>
      <c r="BG101" s="84" t="n">
        <v>0.079003</v>
      </c>
      <c r="BH101" s="84" t="n">
        <v>0.074026</v>
      </c>
      <c r="BI101" s="84" t="n">
        <v>0.077022</v>
      </c>
      <c r="BJ101" s="84" t="n">
        <v>0.077992</v>
      </c>
      <c r="BK101" s="84" t="n">
        <v>0.083979</v>
      </c>
      <c r="BL101" s="84" t="n">
        <v>0.088023</v>
      </c>
      <c r="BM101" s="84" t="n">
        <v>0.075005</v>
      </c>
      <c r="BN101" s="84" t="n">
        <v>0.080014</v>
      </c>
      <c r="BO101" s="84" t="n">
        <v>0.075037</v>
      </c>
      <c r="BP101" s="84" t="n">
        <v>0.080014</v>
      </c>
      <c r="BQ101" s="84" t="n">
        <v>0.07803</v>
      </c>
      <c r="BR101" s="84" t="n">
        <v>0.07597</v>
      </c>
      <c r="BS101" s="84" t="n">
        <v>0.07597</v>
      </c>
      <c r="BT101" s="84" t="n">
        <v>0.032037</v>
      </c>
      <c r="BU101" s="84" t="n">
        <v>0.030018</v>
      </c>
      <c r="BV101" s="84" t="n">
        <v>0.030015</v>
      </c>
      <c r="BW101" s="84" t="n">
        <v>0.030015</v>
      </c>
      <c r="BX101" s="84" t="n">
        <v>0.030015</v>
      </c>
      <c r="BY101" s="84" t="n">
        <v>0.030018</v>
      </c>
      <c r="BZ101" s="84" t="n">
        <v>0.030015</v>
      </c>
      <c r="CA101" s="84" t="n">
        <v>0.030015</v>
      </c>
      <c r="CB101" s="84" t="n">
        <v>0.030015</v>
      </c>
      <c r="CC101" s="84" t="n">
        <v>0.030306</v>
      </c>
      <c r="CD101" s="94"/>
      <c r="CE101" s="94"/>
      <c r="CF101" s="94"/>
      <c r="CG101" s="94"/>
      <c r="CH101" s="94"/>
      <c r="CI101" s="94"/>
      <c r="CJ101" s="94"/>
      <c r="CK101" s="94"/>
      <c r="CL101" s="94"/>
      <c r="CM101" s="94"/>
      <c r="CN101" s="94"/>
      <c r="CO101" s="94"/>
      <c r="CP101" s="94"/>
      <c r="CQ101" s="94"/>
      <c r="CR101" s="94"/>
      <c r="CS101" s="94"/>
      <c r="CT101" s="94"/>
      <c r="CU101" s="94"/>
      <c r="CV101" s="94"/>
      <c r="CW101" s="94"/>
      <c r="CX101" s="94"/>
      <c r="CY101" s="94"/>
      <c r="CZ101" s="94"/>
      <c r="DA101" s="94"/>
      <c r="DB101" s="94"/>
    </row>
    <row r="102" customFormat="false" ht="35.5" hidden="false" customHeight="false" outlineLevel="3" collapsed="false">
      <c r="E102" s="69" t="s">
        <v>200</v>
      </c>
      <c r="F102" s="98" t="n">
        <v>0</v>
      </c>
      <c r="G102" s="71" t="s">
        <v>198</v>
      </c>
      <c r="H102" s="70" t="s">
        <v>201</v>
      </c>
      <c r="Y102" s="93" t="n">
        <f aca="false">SUMPRODUCT(AA98:DB98,AA102:DB102)/Y98</f>
        <v>0.0856612283919598</v>
      </c>
      <c r="AA102" s="94" t="n">
        <f aca="false">AA101*(1+$F$102)</f>
        <v>0</v>
      </c>
      <c r="AB102" s="94" t="n">
        <f aca="false">AB101*(1+$F$102)</f>
        <v>0</v>
      </c>
      <c r="AC102" s="94" t="n">
        <f aca="false">AC101*(1+$F$102)</f>
        <v>0</v>
      </c>
      <c r="AD102" s="94" t="n">
        <f aca="false">AD101*(1+$F$102)</f>
        <v>0</v>
      </c>
      <c r="AE102" s="94" t="n">
        <f aca="false">AE101*(1+$F$102)</f>
        <v>0.093935</v>
      </c>
      <c r="AF102" s="94" t="n">
        <f aca="false">AF101*(1+$F$102)</f>
        <v>0.115005</v>
      </c>
      <c r="AG102" s="94" t="n">
        <f aca="false">AG101*(1+$F$102)</f>
        <v>0.141013</v>
      </c>
      <c r="AH102" s="94" t="n">
        <f aca="false">AH101*(1+$F$102)</f>
        <v>0.12698</v>
      </c>
      <c r="AI102" s="94" t="n">
        <f aca="false">AI101*(1+$F$102)</f>
        <v>0.146031</v>
      </c>
      <c r="AJ102" s="94" t="n">
        <f aca="false">AJ101*(1+$F$102)</f>
        <v>0.175968</v>
      </c>
      <c r="AK102" s="94" t="n">
        <f aca="false">AK101*(1+$F$102)</f>
        <v>0.129068</v>
      </c>
      <c r="AL102" s="94" t="n">
        <f aca="false">AL101*(1+$F$102)</f>
        <v>0.123014</v>
      </c>
      <c r="AM102" s="94" t="n">
        <f aca="false">AM101*(1+$F$102)</f>
        <v>0.099998</v>
      </c>
      <c r="AN102" s="94" t="n">
        <f aca="false">AN101*(1+$F$102)</f>
        <v>0.102019</v>
      </c>
      <c r="AO102" s="94" t="n">
        <f aca="false">AO101*(1+$F$102)</f>
        <v>0.112004</v>
      </c>
      <c r="AP102" s="94" t="n">
        <f aca="false">AP101*(1+$F$102)</f>
        <v>0.117027</v>
      </c>
      <c r="AQ102" s="94" t="n">
        <f aca="false">AQ101*(1+$F$102)</f>
        <v>0.131023</v>
      </c>
      <c r="AR102" s="94" t="n">
        <f aca="false">AR101*(1+$F$102)</f>
        <v>0.123014</v>
      </c>
      <c r="AS102" s="94" t="n">
        <f aca="false">AS101*(1+$F$102)</f>
        <v>0.142021</v>
      </c>
      <c r="AT102" s="94" t="n">
        <f aca="false">AT101*(1+$F$102)</f>
        <v>0.110029</v>
      </c>
      <c r="AU102" s="94" t="n">
        <f aca="false">AU101*(1+$F$102)</f>
        <v>0.099998</v>
      </c>
      <c r="AV102" s="94" t="n">
        <f aca="false">AV101*(1+$F$102)</f>
        <v>0.098987</v>
      </c>
      <c r="AW102" s="94" t="n">
        <f aca="false">AW101*(1+$F$102)</f>
        <v>0.107039</v>
      </c>
      <c r="AX102" s="94" t="n">
        <f aca="false">AX101*(1+$F$102)</f>
        <v>0.086001</v>
      </c>
      <c r="AY102" s="94" t="n">
        <f aca="false">AY101*(1+$F$102)</f>
        <v>0.080014</v>
      </c>
      <c r="AZ102" s="94" t="n">
        <f aca="false">AZ101*(1+$F$102)</f>
        <v>0.087012</v>
      </c>
      <c r="BA102" s="94" t="n">
        <f aca="false">BA101*(1+$F$102)</f>
        <v>0.084003</v>
      </c>
      <c r="BB102" s="94" t="n">
        <f aca="false">BB101*(1+$F$102)</f>
        <v>0.076981</v>
      </c>
      <c r="BC102" s="94" t="n">
        <f aca="false">BC101*(1+$F$102)</f>
        <v>0.068972</v>
      </c>
      <c r="BD102" s="94" t="n">
        <f aca="false">BD101*(1+$F$102)</f>
        <v>0.060963</v>
      </c>
      <c r="BE102" s="94" t="n">
        <f aca="false">BE101*(1+$F$102)</f>
        <v>0.081055</v>
      </c>
      <c r="BF102" s="94" t="n">
        <f aca="false">BF101*(1+$F$102)</f>
        <v>0.080014</v>
      </c>
      <c r="BG102" s="94" t="n">
        <f aca="false">BG101*(1+$F$102)</f>
        <v>0.079003</v>
      </c>
      <c r="BH102" s="94" t="n">
        <f aca="false">BH101*(1+$F$102)</f>
        <v>0.074026</v>
      </c>
      <c r="BI102" s="94" t="n">
        <f aca="false">BI101*(1+$F$102)</f>
        <v>0.077022</v>
      </c>
      <c r="BJ102" s="94" t="n">
        <f aca="false">BJ101*(1+$F$102)</f>
        <v>0.077992</v>
      </c>
      <c r="BK102" s="94" t="n">
        <f aca="false">BK101*(1+$F$102)</f>
        <v>0.083979</v>
      </c>
      <c r="BL102" s="94" t="n">
        <f aca="false">BL101*(1+$F$102)</f>
        <v>0.088023</v>
      </c>
      <c r="BM102" s="94" t="n">
        <f aca="false">BM101*(1+$F$102)</f>
        <v>0.075005</v>
      </c>
      <c r="BN102" s="94" t="n">
        <f aca="false">BN101*(1+$F$102)</f>
        <v>0.080014</v>
      </c>
      <c r="BO102" s="94" t="n">
        <f aca="false">BO101*(1+$F$102)</f>
        <v>0.075037</v>
      </c>
      <c r="BP102" s="94" t="n">
        <f aca="false">BP101*(1+$F$102)</f>
        <v>0.080014</v>
      </c>
      <c r="BQ102" s="94" t="n">
        <f aca="false">BQ101*(1+$F$102)</f>
        <v>0.07803</v>
      </c>
      <c r="BR102" s="94" t="n">
        <f aca="false">BR101*(1+$F$102)</f>
        <v>0.07597</v>
      </c>
      <c r="BS102" s="94" t="n">
        <f aca="false">BS101*(1+$F$102)</f>
        <v>0.07597</v>
      </c>
      <c r="BT102" s="94" t="n">
        <f aca="false">BT101*(1+$F$102)</f>
        <v>0.032037</v>
      </c>
      <c r="BU102" s="94" t="n">
        <f aca="false">BU101*(1+$F$102)</f>
        <v>0.030018</v>
      </c>
      <c r="BV102" s="94" t="n">
        <f aca="false">BV101*(1+$F$102)</f>
        <v>0.030015</v>
      </c>
      <c r="BW102" s="94" t="n">
        <f aca="false">BW101*(1+$F$102)</f>
        <v>0.030015</v>
      </c>
      <c r="BX102" s="94" t="n">
        <f aca="false">BX101*(1+$F$102)</f>
        <v>0.030015</v>
      </c>
      <c r="BY102" s="94" t="n">
        <f aca="false">BY101*(1+$F$102)</f>
        <v>0.030018</v>
      </c>
      <c r="BZ102" s="94" t="n">
        <f aca="false">BZ101*(1+$F$102)</f>
        <v>0.030015</v>
      </c>
      <c r="CA102" s="94" t="n">
        <f aca="false">CA101*(1+$F$102)</f>
        <v>0.030015</v>
      </c>
      <c r="CB102" s="94" t="n">
        <f aca="false">CB101*(1+$F$102)</f>
        <v>0.030015</v>
      </c>
      <c r="CC102" s="94" t="n">
        <f aca="false">CC101*(1+$F$102)</f>
        <v>0.030306</v>
      </c>
      <c r="CD102" s="94" t="n">
        <f aca="false">CD101*(1+$F$102)</f>
        <v>0</v>
      </c>
      <c r="CE102" s="94" t="n">
        <f aca="false">CE101*(1+$F$102)</f>
        <v>0</v>
      </c>
      <c r="CF102" s="94" t="n">
        <f aca="false">CF101*(1+$F$102)</f>
        <v>0</v>
      </c>
      <c r="CG102" s="94" t="n">
        <f aca="false">CG101*(1+$F$102)</f>
        <v>0</v>
      </c>
      <c r="CH102" s="94" t="n">
        <f aca="false">CH101*(1+$F$102)</f>
        <v>0</v>
      </c>
      <c r="CI102" s="94" t="n">
        <f aca="false">CI101*(1+$F$102)</f>
        <v>0</v>
      </c>
      <c r="CJ102" s="94" t="n">
        <f aca="false">CJ101*(1+$F$102)</f>
        <v>0</v>
      </c>
      <c r="CK102" s="94" t="n">
        <f aca="false">CK101*(1+$F$102)</f>
        <v>0</v>
      </c>
      <c r="CL102" s="94" t="n">
        <f aca="false">CL101*(1+$F$102)</f>
        <v>0</v>
      </c>
      <c r="CM102" s="94" t="n">
        <f aca="false">CM101*(1+$F$102)</f>
        <v>0</v>
      </c>
      <c r="CN102" s="94" t="n">
        <f aca="false">CN101*(1+$F$102)</f>
        <v>0</v>
      </c>
      <c r="CO102" s="94" t="n">
        <f aca="false">CO101*(1+$F$102)</f>
        <v>0</v>
      </c>
      <c r="CP102" s="94" t="n">
        <f aca="false">CP101*(1+$F$102)</f>
        <v>0</v>
      </c>
      <c r="CQ102" s="94" t="n">
        <f aca="false">CQ101*(1+$F$102)</f>
        <v>0</v>
      </c>
      <c r="CR102" s="94" t="n">
        <f aca="false">CR101*(1+$F$102)</f>
        <v>0</v>
      </c>
      <c r="CS102" s="94" t="n">
        <f aca="false">CS101*(1+$F$102)</f>
        <v>0</v>
      </c>
      <c r="CT102" s="94" t="n">
        <f aca="false">CT101*(1+$F$102)</f>
        <v>0</v>
      </c>
      <c r="CU102" s="94" t="n">
        <f aca="false">CU101*(1+$F$102)</f>
        <v>0</v>
      </c>
      <c r="CV102" s="94" t="n">
        <f aca="false">CV101*(1+$F$102)</f>
        <v>0</v>
      </c>
      <c r="CW102" s="94" t="n">
        <f aca="false">CW101*(1+$F$102)</f>
        <v>0</v>
      </c>
      <c r="CX102" s="94" t="n">
        <f aca="false">CX101*(1+$F$102)</f>
        <v>0</v>
      </c>
      <c r="CY102" s="94" t="n">
        <f aca="false">CY101*(1+$F$102)</f>
        <v>0</v>
      </c>
      <c r="CZ102" s="94" t="n">
        <f aca="false">CZ101*(1+$F$102)</f>
        <v>0</v>
      </c>
      <c r="DA102" s="94" t="n">
        <f aca="false">DA101*(1+$F$102)</f>
        <v>0</v>
      </c>
      <c r="DB102" s="94" t="n">
        <f aca="false">DB101*(1+$F$102)</f>
        <v>0</v>
      </c>
    </row>
    <row r="103" customFormat="false" ht="58.4" hidden="false" customHeight="false" outlineLevel="3" collapsed="false">
      <c r="E103" s="69" t="s">
        <v>202</v>
      </c>
      <c r="G103" s="19" t="s">
        <v>185</v>
      </c>
      <c r="H103" s="70" t="s">
        <v>203</v>
      </c>
      <c r="Y103" s="99" t="n">
        <f aca="false">SUM(AA103:DB103)</f>
        <v>1989900</v>
      </c>
      <c r="AA103" s="8" t="n">
        <v>0</v>
      </c>
      <c r="AB103" s="8" t="n">
        <v>0</v>
      </c>
      <c r="AC103" s="8" t="n">
        <v>500</v>
      </c>
      <c r="AD103" s="8" t="n">
        <v>9900</v>
      </c>
      <c r="AE103" s="8" t="n">
        <v>52300</v>
      </c>
      <c r="AF103" s="8" t="n">
        <v>51400</v>
      </c>
      <c r="AG103" s="8" t="n">
        <v>45500</v>
      </c>
      <c r="AH103" s="8" t="n">
        <v>42400</v>
      </c>
      <c r="AI103" s="8" t="n">
        <v>52700</v>
      </c>
      <c r="AJ103" s="8" t="n">
        <v>46700</v>
      </c>
      <c r="AK103" s="8" t="n">
        <v>56200</v>
      </c>
      <c r="AL103" s="8" t="n">
        <v>69900</v>
      </c>
      <c r="AM103" s="8" t="n">
        <v>57800</v>
      </c>
      <c r="AN103" s="8" t="n">
        <v>55000</v>
      </c>
      <c r="AO103" s="8" t="n">
        <v>57800</v>
      </c>
      <c r="AP103" s="8" t="n">
        <v>63400</v>
      </c>
      <c r="AQ103" s="8" t="n">
        <v>74000</v>
      </c>
      <c r="AR103" s="8" t="n">
        <v>73800</v>
      </c>
      <c r="AS103" s="8" t="n">
        <v>57300</v>
      </c>
      <c r="AT103" s="8" t="n">
        <v>51900</v>
      </c>
      <c r="AU103" s="8" t="n">
        <v>48400</v>
      </c>
      <c r="AV103" s="8" t="n">
        <v>43600</v>
      </c>
      <c r="AW103" s="8" t="n">
        <v>55500</v>
      </c>
      <c r="AX103" s="8" t="n">
        <v>56600</v>
      </c>
      <c r="AY103" s="8" t="n">
        <v>60900</v>
      </c>
      <c r="AZ103" s="8" t="n">
        <v>60300</v>
      </c>
      <c r="BA103" s="8" t="n">
        <v>62600</v>
      </c>
      <c r="BB103" s="8" t="n">
        <v>59200</v>
      </c>
      <c r="BC103" s="8" t="n">
        <v>68400</v>
      </c>
      <c r="BD103" s="8" t="n">
        <v>67000</v>
      </c>
      <c r="BE103" s="8" t="n">
        <v>56000</v>
      </c>
      <c r="BF103" s="8" t="n">
        <v>49600</v>
      </c>
      <c r="BG103" s="8" t="n">
        <v>47400</v>
      </c>
      <c r="BH103" s="8" t="n">
        <v>45800</v>
      </c>
      <c r="BI103" s="8" t="n">
        <v>47000</v>
      </c>
      <c r="BJ103" s="8" t="n">
        <v>50900</v>
      </c>
      <c r="BK103" s="8" t="n">
        <v>53100</v>
      </c>
      <c r="BL103" s="8" t="n">
        <v>52700</v>
      </c>
      <c r="BM103" s="8" t="n">
        <v>27800</v>
      </c>
      <c r="BN103" s="8" t="n">
        <v>27700</v>
      </c>
      <c r="BO103" s="8" t="n">
        <v>30900</v>
      </c>
      <c r="BP103" s="8" t="n">
        <v>0</v>
      </c>
      <c r="BQ103" s="8" t="n">
        <v>0</v>
      </c>
      <c r="BR103" s="8" t="n">
        <v>0</v>
      </c>
      <c r="BS103" s="8" t="n">
        <v>0</v>
      </c>
      <c r="BT103" s="8" t="n">
        <v>0</v>
      </c>
      <c r="BU103" s="8" t="n">
        <v>0</v>
      </c>
      <c r="BV103" s="8" t="n">
        <v>0</v>
      </c>
      <c r="BW103" s="8" t="n">
        <v>0</v>
      </c>
      <c r="BX103" s="8" t="n">
        <v>0</v>
      </c>
      <c r="BY103" s="8" t="n">
        <v>0</v>
      </c>
      <c r="BZ103" s="8" t="n">
        <v>0</v>
      </c>
      <c r="CA103" s="8" t="n">
        <v>0</v>
      </c>
      <c r="CB103" s="8" t="n">
        <v>0</v>
      </c>
      <c r="CC103" s="8" t="n">
        <v>0</v>
      </c>
      <c r="CD103" s="8" t="n">
        <v>0</v>
      </c>
      <c r="CE103" s="8" t="n">
        <v>0</v>
      </c>
      <c r="CF103" s="8" t="n">
        <v>0</v>
      </c>
      <c r="CG103" s="8" t="n">
        <v>0</v>
      </c>
      <c r="CH103" s="8" t="n">
        <v>0</v>
      </c>
      <c r="CI103" s="8" t="n">
        <v>0</v>
      </c>
      <c r="CJ103" s="8" t="n">
        <v>0</v>
      </c>
      <c r="CK103" s="8" t="n">
        <v>0</v>
      </c>
      <c r="CL103" s="8" t="n">
        <v>0</v>
      </c>
      <c r="CM103" s="8" t="n">
        <v>0</v>
      </c>
      <c r="CN103" s="8" t="n">
        <v>0</v>
      </c>
      <c r="CO103" s="8" t="n">
        <v>0</v>
      </c>
      <c r="CP103" s="8" t="n">
        <v>0</v>
      </c>
      <c r="CQ103" s="8" t="n">
        <v>0</v>
      </c>
      <c r="CR103" s="8" t="n">
        <v>0</v>
      </c>
      <c r="CS103" s="8" t="n">
        <v>0</v>
      </c>
      <c r="CT103" s="8" t="n">
        <v>0</v>
      </c>
      <c r="CU103" s="8" t="n">
        <v>0</v>
      </c>
      <c r="CV103" s="8" t="n">
        <v>0</v>
      </c>
      <c r="CW103" s="8" t="n">
        <v>0</v>
      </c>
      <c r="CX103" s="8" t="n">
        <v>0</v>
      </c>
      <c r="CY103" s="8" t="n">
        <v>0</v>
      </c>
      <c r="CZ103" s="8" t="n">
        <v>0</v>
      </c>
      <c r="DA103" s="8" t="n">
        <v>0</v>
      </c>
      <c r="DB103" s="8" t="n">
        <v>0</v>
      </c>
    </row>
    <row r="104" customFormat="false" ht="14.25" hidden="false" customHeight="false" outlineLevel="3" collapsed="false">
      <c r="E104" s="3" t="s">
        <v>204</v>
      </c>
      <c r="F104" s="100" t="n">
        <f aca="false">N(NOT((F92&gt;Y98)))</f>
        <v>1</v>
      </c>
      <c r="G104" s="71" t="s">
        <v>205</v>
      </c>
    </row>
    <row r="105" customFormat="false" ht="14.25" hidden="false" customHeight="false" outlineLevel="3" collapsed="false"/>
    <row r="106" customFormat="false" ht="14.25" hidden="false" customHeight="false" outlineLevel="2" collapsed="false"/>
    <row r="107" customFormat="false" ht="18" hidden="false" customHeight="true" outlineLevel="2" collapsed="false">
      <c r="B107" s="66" t="s">
        <v>206</v>
      </c>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66"/>
      <c r="CB107" s="66"/>
      <c r="CC107" s="66"/>
      <c r="CD107" s="66"/>
      <c r="CE107" s="66"/>
      <c r="CF107" s="66"/>
      <c r="CG107" s="66"/>
      <c r="CH107" s="66"/>
      <c r="CI107" s="66"/>
      <c r="CJ107" s="66"/>
      <c r="CK107" s="66"/>
      <c r="CL107" s="66"/>
      <c r="CM107" s="66"/>
      <c r="CN107" s="66"/>
      <c r="CO107" s="66"/>
      <c r="CP107" s="66"/>
      <c r="CQ107" s="66"/>
      <c r="CR107" s="66"/>
      <c r="CS107" s="66"/>
      <c r="CT107" s="66"/>
      <c r="CU107" s="66"/>
      <c r="CV107" s="66"/>
      <c r="CW107" s="66"/>
      <c r="CX107" s="66"/>
      <c r="CY107" s="66"/>
      <c r="CZ107" s="66"/>
      <c r="DA107" s="66"/>
      <c r="DB107" s="66"/>
      <c r="DC107" s="66"/>
    </row>
    <row r="108" customFormat="false" ht="15" hidden="false" customHeight="true" outlineLevel="3" collapsed="false"/>
    <row r="109" customFormat="false" ht="14.25" hidden="false" customHeight="false" outlineLevel="3" collapsed="false">
      <c r="C109" s="78" t="s">
        <v>207</v>
      </c>
    </row>
    <row r="110" customFormat="false" ht="14.25" hidden="false" customHeight="false" outlineLevel="3" collapsed="false"/>
    <row r="111" customFormat="false" ht="14.25" hidden="false" customHeight="false" outlineLevel="3" collapsed="false">
      <c r="E111" s="3" t="s">
        <v>208</v>
      </c>
      <c r="F111" s="8" t="n">
        <v>40000</v>
      </c>
      <c r="G111" s="71" t="s">
        <v>209</v>
      </c>
      <c r="H111" s="70" t="s">
        <v>210</v>
      </c>
    </row>
    <row r="112" customFormat="false" ht="14.25" hidden="false" customHeight="false" outlineLevel="3" collapsed="false">
      <c r="G112" s="71" t="s">
        <v>153</v>
      </c>
      <c r="AA112" s="79" t="n">
        <f aca="false">$AA$4</f>
        <v>1</v>
      </c>
      <c r="AB112" s="80" t="n">
        <f aca="false">AA112+1</f>
        <v>2</v>
      </c>
      <c r="AC112" s="80" t="n">
        <f aca="false">AB112+1</f>
        <v>3</v>
      </c>
      <c r="AD112" s="80" t="n">
        <f aca="false">AC112+1</f>
        <v>4</v>
      </c>
      <c r="AE112" s="80" t="n">
        <f aca="false">AD112+1</f>
        <v>5</v>
      </c>
      <c r="AF112" s="80" t="n">
        <f aca="false">AE112+1</f>
        <v>6</v>
      </c>
      <c r="AG112" s="80" t="n">
        <f aca="false">AF112+1</f>
        <v>7</v>
      </c>
      <c r="AH112" s="80" t="n">
        <f aca="false">AG112+1</f>
        <v>8</v>
      </c>
      <c r="AI112" s="80" t="n">
        <f aca="false">AH112+1</f>
        <v>9</v>
      </c>
      <c r="AJ112" s="80" t="n">
        <f aca="false">AI112+1</f>
        <v>10</v>
      </c>
      <c r="AK112" s="80" t="n">
        <f aca="false">AJ112+1</f>
        <v>11</v>
      </c>
      <c r="AL112" s="80" t="n">
        <f aca="false">AK112+1</f>
        <v>12</v>
      </c>
      <c r="AM112" s="80" t="n">
        <f aca="false">AL112+1</f>
        <v>13</v>
      </c>
      <c r="AN112" s="80" t="n">
        <f aca="false">AM112+1</f>
        <v>14</v>
      </c>
      <c r="AO112" s="80" t="n">
        <f aca="false">AN112+1</f>
        <v>15</v>
      </c>
      <c r="AP112" s="80" t="n">
        <f aca="false">AO112+1</f>
        <v>16</v>
      </c>
      <c r="AQ112" s="80" t="n">
        <f aca="false">AP112+1</f>
        <v>17</v>
      </c>
      <c r="AR112" s="80" t="n">
        <f aca="false">AQ112+1</f>
        <v>18</v>
      </c>
      <c r="AS112" s="80" t="n">
        <f aca="false">AR112+1</f>
        <v>19</v>
      </c>
      <c r="AT112" s="80" t="n">
        <f aca="false">AS112+1</f>
        <v>20</v>
      </c>
      <c r="AU112" s="80" t="n">
        <f aca="false">AT112+1</f>
        <v>21</v>
      </c>
      <c r="AV112" s="80" t="n">
        <f aca="false">AU112+1</f>
        <v>22</v>
      </c>
      <c r="AW112" s="80" t="n">
        <f aca="false">AV112+1</f>
        <v>23</v>
      </c>
      <c r="AX112" s="80" t="n">
        <f aca="false">AW112+1</f>
        <v>24</v>
      </c>
      <c r="AY112" s="80" t="n">
        <f aca="false">AX112+1</f>
        <v>25</v>
      </c>
      <c r="AZ112" s="80" t="n">
        <f aca="false">AY112+1</f>
        <v>26</v>
      </c>
      <c r="BA112" s="80" t="n">
        <f aca="false">AZ112+1</f>
        <v>27</v>
      </c>
      <c r="BB112" s="80" t="n">
        <f aca="false">BA112+1</f>
        <v>28</v>
      </c>
      <c r="BC112" s="80" t="n">
        <f aca="false">BB112+1</f>
        <v>29</v>
      </c>
      <c r="BD112" s="80" t="n">
        <f aca="false">BC112+1</f>
        <v>30</v>
      </c>
      <c r="BE112" s="80" t="n">
        <f aca="false">BD112+1</f>
        <v>31</v>
      </c>
      <c r="BF112" s="80" t="n">
        <f aca="false">BE112+1</f>
        <v>32</v>
      </c>
      <c r="BG112" s="80" t="n">
        <f aca="false">BF112+1</f>
        <v>33</v>
      </c>
      <c r="BH112" s="80" t="n">
        <f aca="false">BG112+1</f>
        <v>34</v>
      </c>
      <c r="BI112" s="80" t="n">
        <f aca="false">BH112+1</f>
        <v>35</v>
      </c>
      <c r="BJ112" s="80" t="n">
        <f aca="false">BI112+1</f>
        <v>36</v>
      </c>
      <c r="BK112" s="80" t="n">
        <f aca="false">BJ112+1</f>
        <v>37</v>
      </c>
      <c r="BL112" s="80" t="n">
        <f aca="false">BK112+1</f>
        <v>38</v>
      </c>
      <c r="BM112" s="80" t="n">
        <f aca="false">BL112+1</f>
        <v>39</v>
      </c>
      <c r="BN112" s="80" t="n">
        <f aca="false">BM112+1</f>
        <v>40</v>
      </c>
      <c r="BO112" s="80" t="n">
        <f aca="false">BN112+1</f>
        <v>41</v>
      </c>
      <c r="BP112" s="80" t="n">
        <f aca="false">BO112+1</f>
        <v>42</v>
      </c>
      <c r="BQ112" s="80" t="n">
        <f aca="false">BP112+1</f>
        <v>43</v>
      </c>
      <c r="BR112" s="80" t="n">
        <f aca="false">BQ112+1</f>
        <v>44</v>
      </c>
      <c r="BS112" s="80" t="n">
        <f aca="false">BR112+1</f>
        <v>45</v>
      </c>
      <c r="BT112" s="80" t="n">
        <f aca="false">BS112+1</f>
        <v>46</v>
      </c>
      <c r="BU112" s="80" t="n">
        <f aca="false">BT112+1</f>
        <v>47</v>
      </c>
      <c r="BV112" s="80" t="n">
        <f aca="false">BU112+1</f>
        <v>48</v>
      </c>
      <c r="BW112" s="80" t="n">
        <f aca="false">BV112+1</f>
        <v>49</v>
      </c>
      <c r="BX112" s="80" t="n">
        <f aca="false">BW112+1</f>
        <v>50</v>
      </c>
      <c r="BY112" s="80" t="n">
        <f aca="false">BX112+1</f>
        <v>51</v>
      </c>
      <c r="BZ112" s="80" t="n">
        <f aca="false">BY112+1</f>
        <v>52</v>
      </c>
      <c r="CA112" s="80" t="n">
        <f aca="false">BZ112+1</f>
        <v>53</v>
      </c>
      <c r="CB112" s="80" t="n">
        <f aca="false">CA112+1</f>
        <v>54</v>
      </c>
      <c r="CC112" s="80" t="n">
        <f aca="false">CB112+1</f>
        <v>55</v>
      </c>
      <c r="CD112" s="80" t="n">
        <f aca="false">CC112+1</f>
        <v>56</v>
      </c>
      <c r="CE112" s="80" t="n">
        <f aca="false">CD112+1</f>
        <v>57</v>
      </c>
      <c r="CF112" s="80" t="n">
        <f aca="false">CE112+1</f>
        <v>58</v>
      </c>
      <c r="CG112" s="80" t="n">
        <f aca="false">CF112+1</f>
        <v>59</v>
      </c>
      <c r="CH112" s="80" t="n">
        <f aca="false">CG112+1</f>
        <v>60</v>
      </c>
      <c r="CI112" s="80" t="n">
        <f aca="false">CH112+1</f>
        <v>61</v>
      </c>
      <c r="CJ112" s="80" t="n">
        <f aca="false">CI112+1</f>
        <v>62</v>
      </c>
      <c r="CK112" s="80" t="n">
        <f aca="false">CJ112+1</f>
        <v>63</v>
      </c>
      <c r="CL112" s="80" t="n">
        <f aca="false">CK112+1</f>
        <v>64</v>
      </c>
      <c r="CM112" s="80" t="n">
        <f aca="false">CL112+1</f>
        <v>65</v>
      </c>
      <c r="CN112" s="80" t="n">
        <f aca="false">CM112+1</f>
        <v>66</v>
      </c>
      <c r="CO112" s="80" t="n">
        <f aca="false">CN112+1</f>
        <v>67</v>
      </c>
      <c r="CP112" s="80" t="n">
        <f aca="false">CO112+1</f>
        <v>68</v>
      </c>
      <c r="CQ112" s="80" t="n">
        <f aca="false">CP112+1</f>
        <v>69</v>
      </c>
      <c r="CR112" s="80" t="n">
        <f aca="false">CQ112+1</f>
        <v>70</v>
      </c>
      <c r="CS112" s="80" t="n">
        <f aca="false">CR112+1</f>
        <v>71</v>
      </c>
      <c r="CT112" s="80" t="n">
        <f aca="false">CS112+1</f>
        <v>72</v>
      </c>
      <c r="CU112" s="80" t="n">
        <f aca="false">CT112+1</f>
        <v>73</v>
      </c>
      <c r="CV112" s="80" t="n">
        <f aca="false">CU112+1</f>
        <v>74</v>
      </c>
      <c r="CW112" s="80" t="n">
        <f aca="false">CV112+1</f>
        <v>75</v>
      </c>
      <c r="CX112" s="80" t="n">
        <f aca="false">CW112+1</f>
        <v>76</v>
      </c>
      <c r="CY112" s="80" t="n">
        <f aca="false">CX112+1</f>
        <v>77</v>
      </c>
      <c r="CZ112" s="80" t="n">
        <f aca="false">CY112+1</f>
        <v>78</v>
      </c>
      <c r="DA112" s="80" t="n">
        <f aca="false">CZ112+1</f>
        <v>79</v>
      </c>
      <c r="DB112" s="80" t="n">
        <f aca="false">DA112+1</f>
        <v>80</v>
      </c>
    </row>
    <row r="113" customFormat="false" ht="14.25" hidden="false" customHeight="false" outlineLevel="3" collapsed="false">
      <c r="E113" s="3" t="s">
        <v>211</v>
      </c>
      <c r="G113" s="71" t="s">
        <v>2</v>
      </c>
      <c r="H113" s="70" t="s">
        <v>212</v>
      </c>
      <c r="AA113" s="9" t="n">
        <v>0</v>
      </c>
      <c r="AB113" s="9" t="n">
        <v>0</v>
      </c>
      <c r="AC113" s="9" t="n">
        <v>0</v>
      </c>
      <c r="AD113" s="9" t="n">
        <v>0</v>
      </c>
      <c r="AE113" s="9" t="n">
        <v>0.741</v>
      </c>
      <c r="AF113" s="9" t="n">
        <v>0.823</v>
      </c>
      <c r="AG113" s="9" t="n">
        <v>0.868</v>
      </c>
      <c r="AH113" s="9" t="n">
        <v>0.871</v>
      </c>
      <c r="AI113" s="9" t="n">
        <v>0.885</v>
      </c>
      <c r="AJ113" s="9" t="n">
        <v>0.888</v>
      </c>
      <c r="AK113" s="9" t="n">
        <v>0.872</v>
      </c>
      <c r="AL113" s="9" t="n">
        <v>0.867</v>
      </c>
      <c r="AM113" s="9" t="n">
        <v>0.858</v>
      </c>
      <c r="AN113" s="9" t="n">
        <v>0.86</v>
      </c>
      <c r="AO113" s="9" t="n">
        <v>0.87</v>
      </c>
      <c r="AP113" s="9" t="n">
        <v>0.873</v>
      </c>
      <c r="AQ113" s="9" t="n">
        <v>0.878</v>
      </c>
      <c r="AR113" s="9" t="n">
        <v>0.879</v>
      </c>
      <c r="AS113" s="9" t="n">
        <v>0.876</v>
      </c>
      <c r="AT113" s="9" t="n">
        <v>0.868</v>
      </c>
      <c r="AU113" s="9" t="n">
        <v>0.865</v>
      </c>
      <c r="AV113" s="9" t="n">
        <v>0.867</v>
      </c>
      <c r="AW113" s="9" t="n">
        <v>0.867</v>
      </c>
      <c r="AX113" s="9" t="n">
        <v>0.859</v>
      </c>
      <c r="AY113" s="9" t="n">
        <v>0.855</v>
      </c>
      <c r="AZ113" s="9" t="n">
        <v>0.863</v>
      </c>
      <c r="BA113" s="9" t="n">
        <v>0.87</v>
      </c>
      <c r="BB113" s="9" t="n">
        <v>0.866</v>
      </c>
      <c r="BC113" s="9" t="n">
        <v>0.876</v>
      </c>
      <c r="BD113" s="9" t="n">
        <v>0.881</v>
      </c>
      <c r="BE113" s="9" t="n">
        <v>0.881</v>
      </c>
      <c r="BF113" s="9" t="n">
        <v>0.882</v>
      </c>
      <c r="BG113" s="9" t="n">
        <v>0.88</v>
      </c>
      <c r="BH113" s="9" t="n">
        <v>0.881</v>
      </c>
      <c r="BI113" s="9" t="n">
        <v>0.883</v>
      </c>
      <c r="BJ113" s="9" t="n">
        <v>0.888</v>
      </c>
      <c r="BK113" s="9" t="n">
        <v>0.886</v>
      </c>
      <c r="BL113" s="9" t="n">
        <v>0.88</v>
      </c>
      <c r="BM113" s="9" t="n">
        <v>0.877</v>
      </c>
      <c r="BN113" s="9" t="n">
        <v>0.877</v>
      </c>
      <c r="BO113" s="9" t="n">
        <v>0.881</v>
      </c>
      <c r="BP113" s="9" t="n">
        <v>0.855</v>
      </c>
      <c r="BQ113" s="9" t="n">
        <v>0.857</v>
      </c>
      <c r="BR113" s="9" t="n">
        <v>0.858</v>
      </c>
      <c r="BS113" s="9" t="n">
        <v>0.858</v>
      </c>
      <c r="BT113" s="9" t="n">
        <v>0.849</v>
      </c>
      <c r="BU113" s="9" t="n">
        <v>0.848</v>
      </c>
      <c r="BV113" s="9" t="n">
        <v>0.848</v>
      </c>
      <c r="BW113" s="9" t="n">
        <v>0.848</v>
      </c>
      <c r="BX113" s="9" t="n">
        <v>0.848</v>
      </c>
      <c r="BY113" s="9" t="n">
        <v>0.848</v>
      </c>
      <c r="BZ113" s="9" t="n">
        <v>0.848</v>
      </c>
      <c r="CA113" s="9" t="n">
        <v>0.848</v>
      </c>
      <c r="CB113" s="9" t="n">
        <v>0.848</v>
      </c>
      <c r="CC113" s="9" t="n">
        <v>0.848</v>
      </c>
      <c r="CD113" s="101"/>
      <c r="CE113" s="101"/>
      <c r="CF113" s="101"/>
      <c r="CG113" s="101"/>
      <c r="CH113" s="101"/>
      <c r="CI113" s="101"/>
      <c r="CJ113" s="101"/>
      <c r="CK113" s="101"/>
      <c r="CL113" s="101"/>
      <c r="CM113" s="101"/>
      <c r="CN113" s="101"/>
      <c r="CO113" s="101"/>
      <c r="CP113" s="101"/>
      <c r="CQ113" s="101"/>
      <c r="CR113" s="101"/>
      <c r="CS113" s="101"/>
      <c r="CT113" s="101"/>
      <c r="CU113" s="101"/>
      <c r="CV113" s="101"/>
      <c r="CW113" s="101"/>
      <c r="CX113" s="101"/>
      <c r="CY113" s="101"/>
      <c r="CZ113" s="101"/>
      <c r="DA113" s="101"/>
      <c r="DB113" s="101"/>
    </row>
    <row r="114" customFormat="false" ht="14.25" hidden="false" customHeight="false" outlineLevel="3" collapsed="false">
      <c r="E114" s="3" t="s">
        <v>213</v>
      </c>
      <c r="G114" s="71" t="s">
        <v>2</v>
      </c>
      <c r="H114" s="70" t="s">
        <v>214</v>
      </c>
      <c r="AA114" s="9" t="n">
        <v>0</v>
      </c>
      <c r="AB114" s="9" t="n">
        <v>0</v>
      </c>
      <c r="AC114" s="9" t="n">
        <v>0</v>
      </c>
      <c r="AD114" s="9" t="n">
        <v>0</v>
      </c>
      <c r="AE114" s="9" t="n">
        <v>0.512</v>
      </c>
      <c r="AF114" s="9" t="n">
        <v>0.569</v>
      </c>
      <c r="AG114" s="9" t="n">
        <v>0.603</v>
      </c>
      <c r="AH114" s="9" t="n">
        <v>0.6</v>
      </c>
      <c r="AI114" s="9" t="n">
        <v>0.606</v>
      </c>
      <c r="AJ114" s="9" t="n">
        <v>0.609</v>
      </c>
      <c r="AK114" s="9" t="n">
        <v>0.614</v>
      </c>
      <c r="AL114" s="9" t="n">
        <v>0.612</v>
      </c>
      <c r="AM114" s="9" t="n">
        <v>0.616</v>
      </c>
      <c r="AN114" s="9" t="n">
        <v>0.621</v>
      </c>
      <c r="AO114" s="9" t="n">
        <v>0.609</v>
      </c>
      <c r="AP114" s="9" t="n">
        <v>0.613</v>
      </c>
      <c r="AQ114" s="9" t="n">
        <v>0.613</v>
      </c>
      <c r="AR114" s="9" t="n">
        <v>0.618</v>
      </c>
      <c r="AS114" s="9" t="n">
        <v>0.614</v>
      </c>
      <c r="AT114" s="9" t="n">
        <v>0.617</v>
      </c>
      <c r="AU114" s="9" t="n">
        <v>0.621</v>
      </c>
      <c r="AV114" s="9" t="n">
        <v>0.619</v>
      </c>
      <c r="AW114" s="9" t="n">
        <v>0.614</v>
      </c>
      <c r="AX114" s="9" t="n">
        <v>0.607</v>
      </c>
      <c r="AY114" s="9" t="n">
        <v>0.605</v>
      </c>
      <c r="AZ114" s="9" t="n">
        <v>0.607</v>
      </c>
      <c r="BA114" s="9" t="n">
        <v>0.611</v>
      </c>
      <c r="BB114" s="9" t="n">
        <v>0.615</v>
      </c>
      <c r="BC114" s="9" t="n">
        <v>0.629</v>
      </c>
      <c r="BD114" s="9" t="n">
        <v>0.632</v>
      </c>
      <c r="BE114" s="9" t="n">
        <v>0.625</v>
      </c>
      <c r="BF114" s="9" t="n">
        <v>0.628</v>
      </c>
      <c r="BG114" s="9" t="n">
        <v>0.623</v>
      </c>
      <c r="BH114" s="9" t="n">
        <v>0.62</v>
      </c>
      <c r="BI114" s="9" t="n">
        <v>0.617</v>
      </c>
      <c r="BJ114" s="9" t="n">
        <v>0.61</v>
      </c>
      <c r="BK114" s="9" t="n">
        <v>0.607</v>
      </c>
      <c r="BL114" s="9" t="n">
        <v>0.605</v>
      </c>
      <c r="BM114" s="9" t="n">
        <v>0.612</v>
      </c>
      <c r="BN114" s="9" t="n">
        <v>0.61</v>
      </c>
      <c r="BO114" s="9" t="n">
        <v>0.613</v>
      </c>
      <c r="BP114" s="9" t="n">
        <v>0.605</v>
      </c>
      <c r="BQ114" s="9" t="n">
        <v>0.609</v>
      </c>
      <c r="BR114" s="9" t="n">
        <v>0.61</v>
      </c>
      <c r="BS114" s="9" t="n">
        <v>0.61</v>
      </c>
      <c r="BT114" s="9" t="n">
        <v>0.681</v>
      </c>
      <c r="BU114" s="9" t="n">
        <v>0.682</v>
      </c>
      <c r="BV114" s="9" t="n">
        <v>0.682</v>
      </c>
      <c r="BW114" s="9" t="n">
        <v>0.682</v>
      </c>
      <c r="BX114" s="9" t="n">
        <v>0.682</v>
      </c>
      <c r="BY114" s="9" t="n">
        <v>0.682</v>
      </c>
      <c r="BZ114" s="9" t="n">
        <v>0.682</v>
      </c>
      <c r="CA114" s="9" t="n">
        <v>0.682</v>
      </c>
      <c r="CB114" s="9" t="n">
        <v>0.682</v>
      </c>
      <c r="CC114" s="9" t="n">
        <v>0.682</v>
      </c>
      <c r="CD114" s="101"/>
      <c r="CE114" s="101"/>
      <c r="CF114" s="101"/>
      <c r="CG114" s="101"/>
      <c r="CH114" s="101"/>
      <c r="CI114" s="101"/>
      <c r="CJ114" s="101"/>
      <c r="CK114" s="101"/>
      <c r="CL114" s="101"/>
      <c r="CM114" s="101"/>
      <c r="CN114" s="101"/>
      <c r="CO114" s="101"/>
      <c r="CP114" s="101"/>
      <c r="CQ114" s="101"/>
      <c r="CR114" s="101"/>
      <c r="CS114" s="101"/>
      <c r="CT114" s="101"/>
      <c r="CU114" s="101"/>
      <c r="CV114" s="101"/>
      <c r="CW114" s="101"/>
      <c r="CX114" s="101"/>
      <c r="CY114" s="101"/>
      <c r="CZ114" s="101"/>
      <c r="DA114" s="101"/>
      <c r="DB114" s="101"/>
    </row>
    <row r="115" customFormat="false" ht="14.25" hidden="false" customHeight="false" outlineLevel="3" collapsed="false">
      <c r="E115" s="3" t="s">
        <v>215</v>
      </c>
      <c r="G115" s="71" t="s">
        <v>216</v>
      </c>
      <c r="H115" s="70" t="s">
        <v>217</v>
      </c>
      <c r="AA115" s="9" t="n">
        <v>0</v>
      </c>
      <c r="AB115" s="9" t="n">
        <v>0</v>
      </c>
      <c r="AC115" s="9" t="n">
        <v>0</v>
      </c>
      <c r="AD115" s="9" t="n">
        <v>0</v>
      </c>
      <c r="AE115" s="9" t="n">
        <v>0.258</v>
      </c>
      <c r="AF115" s="9" t="n">
        <v>0.251</v>
      </c>
      <c r="AG115" s="9" t="n">
        <v>0.252</v>
      </c>
      <c r="AH115" s="9" t="n">
        <v>0.254</v>
      </c>
      <c r="AI115" s="9" t="n">
        <v>0.271</v>
      </c>
      <c r="AJ115" s="9" t="n">
        <v>0.269</v>
      </c>
      <c r="AK115" s="9" t="n">
        <v>0.266</v>
      </c>
      <c r="AL115" s="9" t="n">
        <v>0.261</v>
      </c>
      <c r="AM115" s="9" t="n">
        <v>0.252</v>
      </c>
      <c r="AN115" s="9" t="n">
        <v>0.251</v>
      </c>
      <c r="AO115" s="9" t="n">
        <v>0.259</v>
      </c>
      <c r="AP115" s="9" t="n">
        <v>0.261</v>
      </c>
      <c r="AQ115" s="9" t="n">
        <v>0.266</v>
      </c>
      <c r="AR115" s="9" t="n">
        <v>0.264</v>
      </c>
      <c r="AS115" s="9" t="n">
        <v>0.262</v>
      </c>
      <c r="AT115" s="9" t="n">
        <v>0.251</v>
      </c>
      <c r="AU115" s="9" t="n">
        <v>0.25</v>
      </c>
      <c r="AV115" s="9" t="n">
        <v>0.25</v>
      </c>
      <c r="AW115" s="9" t="n">
        <v>0.254</v>
      </c>
      <c r="AX115" s="9" t="n">
        <v>0.257</v>
      </c>
      <c r="AY115" s="9" t="n">
        <v>0.256</v>
      </c>
      <c r="AZ115" s="9" t="n">
        <v>0.257</v>
      </c>
      <c r="BA115" s="9" t="n">
        <v>0.258</v>
      </c>
      <c r="BB115" s="9" t="n">
        <v>0.251</v>
      </c>
      <c r="BC115" s="9" t="n">
        <v>0.252</v>
      </c>
      <c r="BD115" s="9" t="n">
        <v>0.251</v>
      </c>
      <c r="BE115" s="9" t="n">
        <v>0.254</v>
      </c>
      <c r="BF115" s="9" t="n">
        <v>0.254</v>
      </c>
      <c r="BG115" s="9" t="n">
        <v>0.255</v>
      </c>
      <c r="BH115" s="9" t="n">
        <v>0.261</v>
      </c>
      <c r="BI115" s="9" t="n">
        <v>0.263</v>
      </c>
      <c r="BJ115" s="9" t="n">
        <v>0.274</v>
      </c>
      <c r="BK115" s="9" t="n">
        <v>0.276</v>
      </c>
      <c r="BL115" s="9" t="n">
        <v>0.268</v>
      </c>
      <c r="BM115" s="9" t="n">
        <v>0.263</v>
      </c>
      <c r="BN115" s="9" t="n">
        <v>0.263</v>
      </c>
      <c r="BO115" s="9" t="n">
        <v>0.269</v>
      </c>
      <c r="BP115" s="9" t="n">
        <v>0.238</v>
      </c>
      <c r="BQ115" s="9" t="n">
        <v>0.238</v>
      </c>
      <c r="BR115" s="9" t="n">
        <v>0.239</v>
      </c>
      <c r="BS115" s="9" t="n">
        <v>0.239</v>
      </c>
      <c r="BT115" s="9" t="n">
        <v>0.236</v>
      </c>
      <c r="BU115" s="9" t="n">
        <v>0.236</v>
      </c>
      <c r="BV115" s="9" t="n">
        <v>0.236</v>
      </c>
      <c r="BW115" s="9" t="n">
        <v>0.236</v>
      </c>
      <c r="BX115" s="9" t="n">
        <v>0.236</v>
      </c>
      <c r="BY115" s="9" t="n">
        <v>0.236</v>
      </c>
      <c r="BZ115" s="9" t="n">
        <v>0.236</v>
      </c>
      <c r="CA115" s="9" t="n">
        <v>0.236</v>
      </c>
      <c r="CB115" s="9" t="n">
        <v>0.236</v>
      </c>
      <c r="CC115" s="9" t="n">
        <v>0.236</v>
      </c>
      <c r="CD115" s="101"/>
      <c r="CE115" s="101"/>
      <c r="CF115" s="101"/>
      <c r="CG115" s="101"/>
      <c r="CH115" s="101"/>
      <c r="CI115" s="101"/>
      <c r="CJ115" s="101"/>
      <c r="CK115" s="101"/>
      <c r="CL115" s="101"/>
      <c r="CM115" s="101"/>
      <c r="CN115" s="101"/>
      <c r="CO115" s="101"/>
      <c r="CP115" s="101"/>
      <c r="CQ115" s="101"/>
      <c r="CR115" s="101"/>
      <c r="CS115" s="101"/>
      <c r="CT115" s="101"/>
      <c r="CU115" s="101"/>
      <c r="CV115" s="101"/>
      <c r="CW115" s="101"/>
      <c r="CX115" s="101"/>
      <c r="CY115" s="101"/>
      <c r="CZ115" s="101"/>
      <c r="DA115" s="101"/>
      <c r="DB115" s="101"/>
    </row>
    <row r="116" customFormat="false" ht="14.25" hidden="false" customHeight="false" outlineLevel="3" collapsed="false">
      <c r="G116" s="71"/>
      <c r="AA116" s="102"/>
      <c r="AB116" s="102"/>
      <c r="AC116" s="102"/>
      <c r="AD116" s="102"/>
      <c r="AE116" s="102"/>
      <c r="AF116" s="102"/>
      <c r="AG116" s="102"/>
      <c r="AH116" s="102"/>
      <c r="AI116" s="102"/>
      <c r="AJ116" s="102"/>
      <c r="AK116" s="102"/>
      <c r="AL116" s="102"/>
      <c r="AM116" s="102"/>
      <c r="AN116" s="102"/>
      <c r="AO116" s="102"/>
      <c r="AP116" s="102"/>
      <c r="AQ116" s="102"/>
      <c r="AR116" s="102"/>
      <c r="AS116" s="102"/>
      <c r="AT116" s="102"/>
      <c r="AU116" s="102"/>
      <c r="AV116" s="102"/>
      <c r="AW116" s="102"/>
      <c r="AX116" s="102"/>
      <c r="AY116" s="102"/>
      <c r="AZ116" s="102"/>
      <c r="BA116" s="102"/>
      <c r="BB116" s="102"/>
      <c r="BC116" s="102"/>
      <c r="BD116" s="102"/>
      <c r="BE116" s="102"/>
      <c r="BF116" s="102"/>
      <c r="BG116" s="102"/>
      <c r="BH116" s="102"/>
      <c r="BI116" s="102"/>
      <c r="BJ116" s="102"/>
      <c r="BK116" s="102"/>
      <c r="BL116" s="102"/>
      <c r="BM116" s="102"/>
      <c r="BN116" s="102"/>
      <c r="BO116" s="102"/>
      <c r="BP116" s="102"/>
      <c r="BQ116" s="102"/>
      <c r="BR116" s="102"/>
      <c r="BS116" s="102"/>
      <c r="BT116" s="102"/>
      <c r="BU116" s="102"/>
      <c r="BV116" s="102"/>
      <c r="BW116" s="102"/>
      <c r="BX116" s="102"/>
      <c r="BY116" s="102"/>
      <c r="BZ116" s="102"/>
      <c r="CA116" s="102"/>
      <c r="CB116" s="102"/>
      <c r="CC116" s="102"/>
      <c r="CD116" s="102"/>
      <c r="CE116" s="102"/>
      <c r="CF116" s="102"/>
      <c r="CG116" s="102"/>
      <c r="CH116" s="102"/>
      <c r="CI116" s="102"/>
      <c r="CJ116" s="102"/>
      <c r="CK116" s="102"/>
      <c r="CL116" s="102"/>
      <c r="CM116" s="102"/>
      <c r="CN116" s="102"/>
      <c r="CO116" s="102"/>
      <c r="CP116" s="102"/>
      <c r="CQ116" s="102"/>
      <c r="CR116" s="102"/>
      <c r="CS116" s="102"/>
      <c r="CT116" s="102"/>
      <c r="CU116" s="102"/>
      <c r="CV116" s="102"/>
      <c r="CW116" s="102"/>
      <c r="CX116" s="102"/>
      <c r="CY116" s="102"/>
      <c r="CZ116" s="102"/>
      <c r="DA116" s="102"/>
      <c r="DB116" s="102"/>
    </row>
    <row r="117" customFormat="false" ht="14.25" hidden="false" customHeight="false" outlineLevel="3" collapsed="false">
      <c r="E117" s="3" t="s">
        <v>218</v>
      </c>
      <c r="F117" s="10" t="n">
        <v>0.1</v>
      </c>
      <c r="G117" s="71" t="s">
        <v>219</v>
      </c>
      <c r="H117" s="70" t="s">
        <v>220</v>
      </c>
      <c r="AA117" s="102"/>
      <c r="AB117" s="102"/>
      <c r="AC117" s="102"/>
      <c r="AD117" s="102"/>
      <c r="AE117" s="102"/>
      <c r="AF117" s="102"/>
      <c r="AG117" s="102"/>
      <c r="AH117" s="102"/>
      <c r="AI117" s="102"/>
      <c r="AJ117" s="102"/>
      <c r="AK117" s="102"/>
      <c r="AL117" s="102"/>
      <c r="AM117" s="102"/>
      <c r="AN117" s="102"/>
      <c r="AO117" s="102"/>
      <c r="AP117" s="102"/>
      <c r="AQ117" s="102"/>
      <c r="AR117" s="102"/>
      <c r="AS117" s="102"/>
      <c r="AT117" s="102"/>
      <c r="AU117" s="102"/>
      <c r="AV117" s="102"/>
      <c r="AW117" s="102"/>
      <c r="AX117" s="102"/>
      <c r="AY117" s="102"/>
      <c r="AZ117" s="102"/>
      <c r="BA117" s="102"/>
      <c r="BB117" s="102"/>
      <c r="BC117" s="102"/>
      <c r="BD117" s="102"/>
      <c r="BE117" s="102"/>
      <c r="BF117" s="102"/>
      <c r="BG117" s="102"/>
      <c r="BH117" s="102"/>
      <c r="BI117" s="102"/>
      <c r="BJ117" s="102"/>
      <c r="BK117" s="102"/>
      <c r="BL117" s="102"/>
      <c r="BM117" s="102"/>
      <c r="BN117" s="102"/>
      <c r="BO117" s="102"/>
      <c r="BP117" s="102"/>
      <c r="BQ117" s="102"/>
      <c r="BR117" s="102"/>
      <c r="BS117" s="102"/>
      <c r="BT117" s="102"/>
      <c r="BU117" s="102"/>
      <c r="BV117" s="102"/>
      <c r="BW117" s="102"/>
      <c r="BX117" s="102"/>
      <c r="BY117" s="102"/>
      <c r="BZ117" s="102"/>
      <c r="CA117" s="102"/>
      <c r="CB117" s="102"/>
      <c r="CC117" s="102"/>
      <c r="CD117" s="102"/>
      <c r="CE117" s="102"/>
      <c r="CF117" s="102"/>
      <c r="CG117" s="102"/>
      <c r="CH117" s="102"/>
      <c r="CI117" s="102"/>
      <c r="CJ117" s="102"/>
      <c r="CK117" s="102"/>
      <c r="CL117" s="102"/>
      <c r="CM117" s="102"/>
      <c r="CN117" s="102"/>
      <c r="CO117" s="102"/>
      <c r="CP117" s="102"/>
      <c r="CQ117" s="102"/>
      <c r="CR117" s="102"/>
      <c r="CS117" s="102"/>
      <c r="CT117" s="102"/>
      <c r="CU117" s="102"/>
      <c r="CV117" s="102"/>
      <c r="CW117" s="102"/>
      <c r="CX117" s="102"/>
      <c r="CY117" s="102"/>
      <c r="CZ117" s="102"/>
      <c r="DA117" s="102"/>
      <c r="DB117" s="102"/>
    </row>
    <row r="118" customFormat="false" ht="14.25" hidden="false" customHeight="false" outlineLevel="3" collapsed="false">
      <c r="E118" s="3" t="s">
        <v>221</v>
      </c>
      <c r="F118" s="10" t="n">
        <v>0.961</v>
      </c>
      <c r="G118" s="71" t="s">
        <v>222</v>
      </c>
      <c r="H118" s="70" t="s">
        <v>223</v>
      </c>
      <c r="AA118" s="102"/>
      <c r="AB118" s="102"/>
      <c r="AC118" s="102"/>
      <c r="AD118" s="102"/>
      <c r="AE118" s="102"/>
      <c r="AF118" s="102"/>
      <c r="AG118" s="102"/>
      <c r="AH118" s="102"/>
      <c r="AI118" s="102"/>
      <c r="AJ118" s="102"/>
      <c r="AK118" s="102"/>
      <c r="AL118" s="102"/>
      <c r="AM118" s="102"/>
      <c r="AN118" s="102"/>
      <c r="AO118" s="102"/>
      <c r="AP118" s="102"/>
      <c r="AQ118" s="102"/>
      <c r="AR118" s="102"/>
      <c r="AS118" s="102"/>
      <c r="AT118" s="102"/>
      <c r="AU118" s="102"/>
      <c r="AV118" s="102"/>
      <c r="AW118" s="102"/>
      <c r="AX118" s="102"/>
      <c r="AY118" s="102"/>
      <c r="AZ118" s="102"/>
      <c r="BA118" s="102"/>
      <c r="BB118" s="102"/>
      <c r="BC118" s="102"/>
      <c r="BD118" s="102"/>
      <c r="BE118" s="102"/>
      <c r="BF118" s="102"/>
      <c r="BG118" s="102"/>
      <c r="BH118" s="102"/>
      <c r="BI118" s="102"/>
      <c r="BJ118" s="102"/>
      <c r="BK118" s="102"/>
      <c r="BL118" s="102"/>
      <c r="BM118" s="102"/>
      <c r="BN118" s="102"/>
      <c r="BO118" s="102"/>
      <c r="BP118" s="102"/>
      <c r="BQ118" s="102"/>
      <c r="BR118" s="102"/>
      <c r="BS118" s="102"/>
      <c r="BT118" s="102"/>
      <c r="BU118" s="102"/>
      <c r="BV118" s="102"/>
      <c r="BW118" s="102"/>
      <c r="BX118" s="102"/>
      <c r="BY118" s="102"/>
      <c r="BZ118" s="102"/>
      <c r="CA118" s="102"/>
      <c r="CB118" s="102"/>
      <c r="CC118" s="102"/>
      <c r="CD118" s="102"/>
      <c r="CE118" s="102"/>
      <c r="CF118" s="102"/>
      <c r="CG118" s="102"/>
      <c r="CH118" s="102"/>
      <c r="CI118" s="102"/>
      <c r="CJ118" s="102"/>
      <c r="CK118" s="102"/>
      <c r="CL118" s="102"/>
      <c r="CM118" s="102"/>
      <c r="CN118" s="102"/>
      <c r="CO118" s="102"/>
      <c r="CP118" s="102"/>
      <c r="CQ118" s="102"/>
      <c r="CR118" s="102"/>
      <c r="CS118" s="102"/>
      <c r="CT118" s="102"/>
      <c r="CU118" s="102"/>
      <c r="CV118" s="102"/>
      <c r="CW118" s="102"/>
      <c r="CX118" s="102"/>
      <c r="CY118" s="102"/>
      <c r="CZ118" s="102"/>
      <c r="DA118" s="102"/>
      <c r="DB118" s="102"/>
    </row>
    <row r="119" customFormat="false" ht="14.25" hidden="false" customHeight="false" outlineLevel="3" collapsed="false">
      <c r="E119" s="3" t="s">
        <v>224</v>
      </c>
      <c r="F119" s="10" t="n">
        <v>0.9</v>
      </c>
      <c r="G119" s="71" t="s">
        <v>225</v>
      </c>
      <c r="H119" s="70" t="s">
        <v>226</v>
      </c>
      <c r="AA119" s="102"/>
      <c r="AB119" s="102"/>
      <c r="AC119" s="102"/>
      <c r="AD119" s="102"/>
      <c r="AE119" s="102"/>
      <c r="AF119" s="102"/>
      <c r="AG119" s="102"/>
      <c r="AH119" s="102"/>
      <c r="AI119" s="102"/>
      <c r="AJ119" s="102"/>
      <c r="AK119" s="102"/>
      <c r="AL119" s="102"/>
      <c r="AM119" s="102"/>
      <c r="AN119" s="102"/>
      <c r="AO119" s="102"/>
      <c r="AP119" s="102"/>
      <c r="AQ119" s="102"/>
      <c r="AR119" s="102"/>
      <c r="AS119" s="102"/>
      <c r="AT119" s="102"/>
      <c r="AU119" s="102"/>
      <c r="AV119" s="102"/>
      <c r="AW119" s="102"/>
      <c r="AX119" s="102"/>
      <c r="AY119" s="102"/>
      <c r="AZ119" s="102"/>
      <c r="BA119" s="102"/>
      <c r="BB119" s="102"/>
      <c r="BC119" s="102"/>
      <c r="BD119" s="102"/>
      <c r="BE119" s="102"/>
      <c r="BF119" s="102"/>
      <c r="BG119" s="102"/>
      <c r="BH119" s="102"/>
      <c r="BI119" s="102"/>
      <c r="BJ119" s="102"/>
      <c r="BK119" s="102"/>
      <c r="BL119" s="102"/>
      <c r="BM119" s="102"/>
      <c r="BN119" s="102"/>
      <c r="BO119" s="102"/>
      <c r="BP119" s="102"/>
      <c r="BQ119" s="102"/>
      <c r="BR119" s="102"/>
      <c r="BS119" s="102"/>
      <c r="BT119" s="102"/>
      <c r="BU119" s="102"/>
      <c r="BV119" s="102"/>
      <c r="BW119" s="102"/>
      <c r="BX119" s="102"/>
      <c r="BY119" s="102"/>
      <c r="BZ119" s="102"/>
      <c r="CA119" s="102"/>
      <c r="CB119" s="102"/>
      <c r="CC119" s="102"/>
      <c r="CD119" s="102"/>
      <c r="CE119" s="102"/>
      <c r="CF119" s="102"/>
      <c r="CG119" s="102"/>
      <c r="CH119" s="102"/>
      <c r="CI119" s="102"/>
      <c r="CJ119" s="102"/>
      <c r="CK119" s="102"/>
      <c r="CL119" s="102"/>
      <c r="CM119" s="102"/>
      <c r="CN119" s="102"/>
      <c r="CO119" s="102"/>
      <c r="CP119" s="102"/>
      <c r="CQ119" s="102"/>
      <c r="CR119" s="102"/>
      <c r="CS119" s="102"/>
      <c r="CT119" s="102"/>
      <c r="CU119" s="102"/>
      <c r="CV119" s="102"/>
      <c r="CW119" s="102"/>
      <c r="CX119" s="102"/>
      <c r="CY119" s="102"/>
      <c r="CZ119" s="102"/>
      <c r="DA119" s="102"/>
      <c r="DB119" s="102"/>
    </row>
    <row r="120" customFormat="false" ht="14.25" hidden="false" customHeight="false" outlineLevel="3" collapsed="false"/>
    <row r="121" customFormat="false" ht="14.25" hidden="false" customHeight="false" outlineLevel="3" collapsed="false">
      <c r="C121" s="78" t="s">
        <v>227</v>
      </c>
    </row>
    <row r="122" customFormat="false" ht="14.25" hidden="false" customHeight="false" outlineLevel="3" collapsed="false"/>
    <row r="123" customFormat="false" ht="14.25" hidden="false" customHeight="false" outlineLevel="3" collapsed="false">
      <c r="G123" s="71" t="s">
        <v>153</v>
      </c>
      <c r="AA123" s="79" t="n">
        <f aca="false">$AA$4</f>
        <v>1</v>
      </c>
      <c r="AB123" s="80" t="n">
        <f aca="false">AA123+1</f>
        <v>2</v>
      </c>
      <c r="AC123" s="80" t="n">
        <f aca="false">AB123+1</f>
        <v>3</v>
      </c>
      <c r="AD123" s="80" t="n">
        <f aca="false">AC123+1</f>
        <v>4</v>
      </c>
      <c r="AE123" s="80" t="n">
        <f aca="false">AD123+1</f>
        <v>5</v>
      </c>
      <c r="AF123" s="80" t="n">
        <f aca="false">AE123+1</f>
        <v>6</v>
      </c>
      <c r="AG123" s="80" t="n">
        <f aca="false">AF123+1</f>
        <v>7</v>
      </c>
      <c r="AH123" s="80" t="n">
        <f aca="false">AG123+1</f>
        <v>8</v>
      </c>
      <c r="AI123" s="80" t="n">
        <f aca="false">AH123+1</f>
        <v>9</v>
      </c>
      <c r="AJ123" s="80" t="n">
        <f aca="false">AI123+1</f>
        <v>10</v>
      </c>
      <c r="AK123" s="80" t="n">
        <f aca="false">AJ123+1</f>
        <v>11</v>
      </c>
      <c r="AL123" s="80" t="n">
        <f aca="false">AK123+1</f>
        <v>12</v>
      </c>
      <c r="AM123" s="80" t="n">
        <f aca="false">AL123+1</f>
        <v>13</v>
      </c>
      <c r="AN123" s="80" t="n">
        <f aca="false">AM123+1</f>
        <v>14</v>
      </c>
      <c r="AO123" s="80" t="n">
        <f aca="false">AN123+1</f>
        <v>15</v>
      </c>
      <c r="AP123" s="80" t="n">
        <f aca="false">AO123+1</f>
        <v>16</v>
      </c>
      <c r="AQ123" s="80" t="n">
        <f aca="false">AP123+1</f>
        <v>17</v>
      </c>
      <c r="AR123" s="80" t="n">
        <f aca="false">AQ123+1</f>
        <v>18</v>
      </c>
      <c r="AS123" s="80" t="n">
        <f aca="false">AR123+1</f>
        <v>19</v>
      </c>
      <c r="AT123" s="80" t="n">
        <f aca="false">AS123+1</f>
        <v>20</v>
      </c>
      <c r="AU123" s="80" t="n">
        <f aca="false">AT123+1</f>
        <v>21</v>
      </c>
      <c r="AV123" s="80" t="n">
        <f aca="false">AU123+1</f>
        <v>22</v>
      </c>
      <c r="AW123" s="80" t="n">
        <f aca="false">AV123+1</f>
        <v>23</v>
      </c>
      <c r="AX123" s="80" t="n">
        <f aca="false">AW123+1</f>
        <v>24</v>
      </c>
      <c r="AY123" s="80" t="n">
        <f aca="false">AX123+1</f>
        <v>25</v>
      </c>
      <c r="AZ123" s="80" t="n">
        <f aca="false">AY123+1</f>
        <v>26</v>
      </c>
      <c r="BA123" s="80" t="n">
        <f aca="false">AZ123+1</f>
        <v>27</v>
      </c>
      <c r="BB123" s="80" t="n">
        <f aca="false">BA123+1</f>
        <v>28</v>
      </c>
      <c r="BC123" s="80" t="n">
        <f aca="false">BB123+1</f>
        <v>29</v>
      </c>
      <c r="BD123" s="80" t="n">
        <f aca="false">BC123+1</f>
        <v>30</v>
      </c>
      <c r="BE123" s="80" t="n">
        <f aca="false">BD123+1</f>
        <v>31</v>
      </c>
      <c r="BF123" s="80" t="n">
        <f aca="false">BE123+1</f>
        <v>32</v>
      </c>
      <c r="BG123" s="80" t="n">
        <f aca="false">BF123+1</f>
        <v>33</v>
      </c>
      <c r="BH123" s="80" t="n">
        <f aca="false">BG123+1</f>
        <v>34</v>
      </c>
      <c r="BI123" s="80" t="n">
        <f aca="false">BH123+1</f>
        <v>35</v>
      </c>
      <c r="BJ123" s="80" t="n">
        <f aca="false">BI123+1</f>
        <v>36</v>
      </c>
      <c r="BK123" s="80" t="n">
        <f aca="false">BJ123+1</f>
        <v>37</v>
      </c>
      <c r="BL123" s="80" t="n">
        <f aca="false">BK123+1</f>
        <v>38</v>
      </c>
      <c r="BM123" s="80" t="n">
        <f aca="false">BL123+1</f>
        <v>39</v>
      </c>
      <c r="BN123" s="80" t="n">
        <f aca="false">BM123+1</f>
        <v>40</v>
      </c>
      <c r="BO123" s="80" t="n">
        <f aca="false">BN123+1</f>
        <v>41</v>
      </c>
      <c r="BP123" s="80" t="n">
        <f aca="false">BO123+1</f>
        <v>42</v>
      </c>
      <c r="BQ123" s="80" t="n">
        <f aca="false">BP123+1</f>
        <v>43</v>
      </c>
      <c r="BR123" s="80" t="n">
        <f aca="false">BQ123+1</f>
        <v>44</v>
      </c>
      <c r="BS123" s="80" t="n">
        <f aca="false">BR123+1</f>
        <v>45</v>
      </c>
      <c r="BT123" s="80" t="n">
        <f aca="false">BS123+1</f>
        <v>46</v>
      </c>
      <c r="BU123" s="80" t="n">
        <f aca="false">BT123+1</f>
        <v>47</v>
      </c>
      <c r="BV123" s="80" t="n">
        <f aca="false">BU123+1</f>
        <v>48</v>
      </c>
      <c r="BW123" s="80" t="n">
        <f aca="false">BV123+1</f>
        <v>49</v>
      </c>
      <c r="BX123" s="80" t="n">
        <f aca="false">BW123+1</f>
        <v>50</v>
      </c>
      <c r="BY123" s="80" t="n">
        <f aca="false">BX123+1</f>
        <v>51</v>
      </c>
      <c r="BZ123" s="80" t="n">
        <f aca="false">BY123+1</f>
        <v>52</v>
      </c>
      <c r="CA123" s="80" t="n">
        <f aca="false">BZ123+1</f>
        <v>53</v>
      </c>
      <c r="CB123" s="80" t="n">
        <f aca="false">CA123+1</f>
        <v>54</v>
      </c>
      <c r="CC123" s="80" t="n">
        <f aca="false">CB123+1</f>
        <v>55</v>
      </c>
      <c r="CD123" s="80" t="n">
        <f aca="false">CC123+1</f>
        <v>56</v>
      </c>
      <c r="CE123" s="80" t="n">
        <f aca="false">CD123+1</f>
        <v>57</v>
      </c>
      <c r="CF123" s="80" t="n">
        <f aca="false">CE123+1</f>
        <v>58</v>
      </c>
      <c r="CG123" s="80" t="n">
        <f aca="false">CF123+1</f>
        <v>59</v>
      </c>
      <c r="CH123" s="80" t="n">
        <f aca="false">CG123+1</f>
        <v>60</v>
      </c>
      <c r="CI123" s="80" t="n">
        <f aca="false">CH123+1</f>
        <v>61</v>
      </c>
      <c r="CJ123" s="80" t="n">
        <f aca="false">CI123+1</f>
        <v>62</v>
      </c>
      <c r="CK123" s="80" t="n">
        <f aca="false">CJ123+1</f>
        <v>63</v>
      </c>
      <c r="CL123" s="80" t="n">
        <f aca="false">CK123+1</f>
        <v>64</v>
      </c>
      <c r="CM123" s="80" t="n">
        <f aca="false">CL123+1</f>
        <v>65</v>
      </c>
      <c r="CN123" s="80" t="n">
        <f aca="false">CM123+1</f>
        <v>66</v>
      </c>
      <c r="CO123" s="80" t="n">
        <f aca="false">CN123+1</f>
        <v>67</v>
      </c>
      <c r="CP123" s="80" t="n">
        <f aca="false">CO123+1</f>
        <v>68</v>
      </c>
      <c r="CQ123" s="80" t="n">
        <f aca="false">CP123+1</f>
        <v>69</v>
      </c>
      <c r="CR123" s="80" t="n">
        <f aca="false">CQ123+1</f>
        <v>70</v>
      </c>
      <c r="CS123" s="80" t="n">
        <f aca="false">CR123+1</f>
        <v>71</v>
      </c>
      <c r="CT123" s="80" t="n">
        <f aca="false">CS123+1</f>
        <v>72</v>
      </c>
      <c r="CU123" s="80" t="n">
        <f aca="false">CT123+1</f>
        <v>73</v>
      </c>
      <c r="CV123" s="80" t="n">
        <f aca="false">CU123+1</f>
        <v>74</v>
      </c>
      <c r="CW123" s="80" t="n">
        <f aca="false">CV123+1</f>
        <v>75</v>
      </c>
      <c r="CX123" s="80" t="n">
        <f aca="false">CW123+1</f>
        <v>76</v>
      </c>
      <c r="CY123" s="80" t="n">
        <f aca="false">CX123+1</f>
        <v>77</v>
      </c>
      <c r="CZ123" s="80" t="n">
        <f aca="false">CY123+1</f>
        <v>78</v>
      </c>
      <c r="DA123" s="80" t="n">
        <f aca="false">CZ123+1</f>
        <v>79</v>
      </c>
      <c r="DB123" s="80" t="n">
        <f aca="false">DA123+1</f>
        <v>80</v>
      </c>
    </row>
    <row r="124" customFormat="false" ht="14.25" hidden="false" customHeight="false" outlineLevel="3" collapsed="false">
      <c r="E124" s="3" t="s">
        <v>228</v>
      </c>
      <c r="G124" s="71" t="s">
        <v>2</v>
      </c>
      <c r="H124" s="70" t="s">
        <v>229</v>
      </c>
      <c r="AA124" s="9" t="n">
        <v>0</v>
      </c>
      <c r="AB124" s="9" t="n">
        <v>0</v>
      </c>
      <c r="AC124" s="9" t="n">
        <v>0</v>
      </c>
      <c r="AD124" s="9" t="n">
        <v>0</v>
      </c>
      <c r="AE124" s="9" t="n">
        <v>0.6225</v>
      </c>
      <c r="AF124" s="9" t="n">
        <v>1</v>
      </c>
      <c r="AG124" s="9" t="n">
        <v>1.0025</v>
      </c>
      <c r="AH124" s="9" t="n">
        <v>1</v>
      </c>
      <c r="AI124" s="9" t="n">
        <v>1</v>
      </c>
      <c r="AJ124" s="9" t="n">
        <v>1</v>
      </c>
      <c r="AK124" s="9" t="n">
        <v>1.0025</v>
      </c>
      <c r="AL124" s="9" t="n">
        <v>1</v>
      </c>
      <c r="AM124" s="9" t="n">
        <v>1</v>
      </c>
      <c r="AN124" s="9" t="n">
        <v>1</v>
      </c>
      <c r="AO124" s="9" t="n">
        <v>1.0025</v>
      </c>
      <c r="AP124" s="9" t="n">
        <v>1</v>
      </c>
      <c r="AQ124" s="9" t="n">
        <v>1</v>
      </c>
      <c r="AR124" s="9" t="n">
        <v>1</v>
      </c>
      <c r="AS124" s="9" t="n">
        <v>1.0025</v>
      </c>
      <c r="AT124" s="9" t="n">
        <v>1</v>
      </c>
      <c r="AU124" s="9" t="n">
        <v>1</v>
      </c>
      <c r="AV124" s="9" t="n">
        <v>1</v>
      </c>
      <c r="AW124" s="9" t="n">
        <v>1.0025</v>
      </c>
      <c r="AX124" s="9" t="n">
        <v>1</v>
      </c>
      <c r="AY124" s="9" t="n">
        <v>1</v>
      </c>
      <c r="AZ124" s="9" t="n">
        <v>1</v>
      </c>
      <c r="BA124" s="9" t="n">
        <v>1.0025</v>
      </c>
      <c r="BB124" s="9" t="n">
        <v>1</v>
      </c>
      <c r="BC124" s="9" t="n">
        <v>1</v>
      </c>
      <c r="BD124" s="9" t="n">
        <v>1</v>
      </c>
      <c r="BE124" s="9" t="n">
        <v>1.0025</v>
      </c>
      <c r="BF124" s="9" t="n">
        <v>1</v>
      </c>
      <c r="BG124" s="9" t="n">
        <v>1</v>
      </c>
      <c r="BH124" s="9" t="n">
        <v>1</v>
      </c>
      <c r="BI124" s="9" t="n">
        <v>1.0025</v>
      </c>
      <c r="BJ124" s="9" t="n">
        <v>1</v>
      </c>
      <c r="BK124" s="9" t="n">
        <v>1</v>
      </c>
      <c r="BL124" s="9" t="n">
        <v>1</v>
      </c>
      <c r="BM124" s="9" t="n">
        <v>1.0025</v>
      </c>
      <c r="BN124" s="9" t="n">
        <v>1</v>
      </c>
      <c r="BO124" s="9" t="n">
        <v>1</v>
      </c>
      <c r="BP124" s="9" t="n">
        <v>1</v>
      </c>
      <c r="BQ124" s="9" t="n">
        <v>1.0025</v>
      </c>
      <c r="BR124" s="9" t="n">
        <v>1</v>
      </c>
      <c r="BS124" s="9" t="n">
        <v>1</v>
      </c>
      <c r="BT124" s="9" t="n">
        <v>1</v>
      </c>
      <c r="BU124" s="9" t="n">
        <v>1.0025</v>
      </c>
      <c r="BV124" s="9" t="n">
        <v>1</v>
      </c>
      <c r="BW124" s="9" t="n">
        <v>1</v>
      </c>
      <c r="BX124" s="9" t="n">
        <v>1</v>
      </c>
      <c r="BY124" s="9" t="n">
        <v>1.0025</v>
      </c>
      <c r="BZ124" s="9" t="n">
        <v>1</v>
      </c>
      <c r="CA124" s="9" t="n">
        <v>1</v>
      </c>
      <c r="CB124" s="9" t="n">
        <v>1</v>
      </c>
      <c r="CC124" s="9" t="n">
        <v>0.0975</v>
      </c>
      <c r="CD124" s="101"/>
      <c r="CE124" s="101"/>
      <c r="CF124" s="101"/>
      <c r="CG124" s="101"/>
      <c r="CH124" s="101"/>
      <c r="CI124" s="101"/>
      <c r="CJ124" s="101"/>
      <c r="CK124" s="101"/>
      <c r="CL124" s="101"/>
      <c r="CM124" s="101"/>
      <c r="CN124" s="101"/>
      <c r="CO124" s="101"/>
      <c r="CP124" s="101"/>
      <c r="CQ124" s="101"/>
      <c r="CR124" s="101"/>
      <c r="CS124" s="101"/>
      <c r="CT124" s="101"/>
      <c r="CU124" s="101"/>
      <c r="CV124" s="101"/>
      <c r="CW124" s="101"/>
      <c r="CX124" s="101"/>
      <c r="CY124" s="101"/>
      <c r="CZ124" s="101"/>
      <c r="DA124" s="101"/>
      <c r="DB124" s="101"/>
    </row>
    <row r="125" customFormat="false" ht="14.25" hidden="false" customHeight="false" outlineLevel="3" collapsed="false"/>
    <row r="126" customFormat="false" ht="14.25" hidden="false" customHeight="false" outlineLevel="2" collapsed="false"/>
    <row r="127" customFormat="false" ht="14.25" hidden="false" customHeight="false" outlineLevel="1" collapsed="false"/>
    <row r="128" customFormat="false" ht="20.25" hidden="false" customHeight="true" outlineLevel="1" collapsed="false">
      <c r="A128" s="65" t="s">
        <v>230</v>
      </c>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row>
    <row r="129" customFormat="false" ht="15" hidden="false" customHeight="true" outlineLevel="2" collapsed="false"/>
    <row r="130" customFormat="false" ht="18" hidden="false" customHeight="true" outlineLevel="1" collapsed="false">
      <c r="B130" s="68" t="s">
        <v>231</v>
      </c>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c r="CZ130" s="68"/>
      <c r="DA130" s="68"/>
      <c r="DB130" s="68"/>
      <c r="DC130" s="68"/>
    </row>
    <row r="131" customFormat="false" ht="15" hidden="false" customHeight="true" outlineLevel="2" collapsed="false"/>
    <row r="132" customFormat="false" ht="14.25" hidden="false" customHeight="false" outlineLevel="2" collapsed="false">
      <c r="C132" s="103" t="str">
        <f aca="false">F132</f>
        <v>Copper</v>
      </c>
      <c r="F132" s="104" t="s">
        <v>232</v>
      </c>
      <c r="G132" s="7" t="s">
        <v>112</v>
      </c>
    </row>
    <row r="133" customFormat="false" ht="14.25" hidden="false" customHeight="false" outlineLevel="2" collapsed="false"/>
    <row r="134" customFormat="false" ht="24.05" hidden="false" customHeight="false" outlineLevel="2" collapsed="false">
      <c r="E134" s="3" t="s">
        <v>233</v>
      </c>
      <c r="F134" s="8" t="s">
        <v>234</v>
      </c>
      <c r="G134" s="7" t="s">
        <v>112</v>
      </c>
      <c r="H134" s="70" t="s">
        <v>235</v>
      </c>
    </row>
    <row r="135" customFormat="false" ht="14.25" hidden="false" customHeight="false" outlineLevel="2" collapsed="false"/>
    <row r="136" customFormat="false" ht="14.25" hidden="false" customHeight="false" outlineLevel="2" collapsed="false">
      <c r="C136" s="11" t="str">
        <f aca="false">TEXT(C132,"")&amp;" Price Forecasts"</f>
        <v>Copper Price Forecasts</v>
      </c>
    </row>
    <row r="137" customFormat="false" ht="14.25" hidden="false" customHeight="false" outlineLevel="2" collapsed="false"/>
    <row r="138" customFormat="false" ht="14.25" hidden="false" customHeight="false" outlineLevel="2" collapsed="false">
      <c r="E138" s="3" t="s">
        <v>236</v>
      </c>
      <c r="G138" s="7" t="s">
        <v>237</v>
      </c>
      <c r="AA138" s="105" t="n">
        <f aca="false">AA$4</f>
        <v>1</v>
      </c>
      <c r="AB138" s="105" t="n">
        <f aca="false">AB$4</f>
        <v>2</v>
      </c>
      <c r="AC138" s="105" t="n">
        <f aca="false">AC$4</f>
        <v>3</v>
      </c>
      <c r="AD138" s="105" t="n">
        <f aca="false">AD$4</f>
        <v>4</v>
      </c>
      <c r="AE138" s="105" t="n">
        <f aca="false">AE$4</f>
        <v>5</v>
      </c>
      <c r="AF138" s="105" t="n">
        <f aca="false">AF$4</f>
        <v>6</v>
      </c>
      <c r="AG138" s="105" t="n">
        <f aca="false">AG$4</f>
        <v>7</v>
      </c>
      <c r="AH138" s="105" t="n">
        <f aca="false">AH$4</f>
        <v>8</v>
      </c>
      <c r="AI138" s="105" t="n">
        <f aca="false">AI$4</f>
        <v>9</v>
      </c>
      <c r="AJ138" s="105" t="n">
        <f aca="false">AJ$4</f>
        <v>10</v>
      </c>
      <c r="AK138" s="105" t="n">
        <f aca="false">AK$4</f>
        <v>11</v>
      </c>
      <c r="AL138" s="105" t="n">
        <f aca="false">AL$4</f>
        <v>12</v>
      </c>
      <c r="AM138" s="105" t="n">
        <f aca="false">AM$4</f>
        <v>13</v>
      </c>
      <c r="AN138" s="105" t="n">
        <f aca="false">AN$4</f>
        <v>14</v>
      </c>
      <c r="AO138" s="105" t="n">
        <f aca="false">AO$4</f>
        <v>15</v>
      </c>
      <c r="AP138" s="105" t="n">
        <f aca="false">AP$4</f>
        <v>16</v>
      </c>
      <c r="AQ138" s="105" t="n">
        <f aca="false">AQ$4</f>
        <v>17</v>
      </c>
      <c r="AR138" s="105" t="n">
        <f aca="false">AR$4</f>
        <v>18</v>
      </c>
      <c r="AS138" s="105" t="n">
        <f aca="false">AS$4</f>
        <v>19</v>
      </c>
      <c r="AT138" s="105" t="n">
        <f aca="false">AT$4</f>
        <v>20</v>
      </c>
      <c r="AU138" s="105" t="n">
        <f aca="false">AU$4</f>
        <v>21</v>
      </c>
      <c r="AV138" s="105" t="n">
        <f aca="false">AV$4</f>
        <v>22</v>
      </c>
      <c r="AW138" s="105" t="n">
        <f aca="false">AW$4</f>
        <v>23</v>
      </c>
      <c r="AX138" s="105" t="n">
        <f aca="false">AX$4</f>
        <v>24</v>
      </c>
      <c r="AY138" s="105" t="n">
        <f aca="false">AY$4</f>
        <v>25</v>
      </c>
      <c r="AZ138" s="105" t="n">
        <f aca="false">AZ$4</f>
        <v>26</v>
      </c>
      <c r="BA138" s="105" t="n">
        <f aca="false">BA$4</f>
        <v>27</v>
      </c>
      <c r="BB138" s="105" t="n">
        <f aca="false">BB$4</f>
        <v>28</v>
      </c>
      <c r="BC138" s="105" t="n">
        <f aca="false">BC$4</f>
        <v>29</v>
      </c>
      <c r="BD138" s="105" t="n">
        <f aca="false">BD$4</f>
        <v>30</v>
      </c>
      <c r="BE138" s="105" t="n">
        <f aca="false">BE$4</f>
        <v>31</v>
      </c>
      <c r="BF138" s="105" t="n">
        <f aca="false">BF$4</f>
        <v>32</v>
      </c>
      <c r="BG138" s="105" t="n">
        <f aca="false">BG$4</f>
        <v>33</v>
      </c>
      <c r="BH138" s="105" t="n">
        <f aca="false">BH$4</f>
        <v>34</v>
      </c>
      <c r="BI138" s="105" t="n">
        <f aca="false">BI$4</f>
        <v>35</v>
      </c>
      <c r="BJ138" s="105" t="n">
        <f aca="false">BJ$4</f>
        <v>36</v>
      </c>
      <c r="BK138" s="105" t="n">
        <f aca="false">BK$4</f>
        <v>37</v>
      </c>
      <c r="BL138" s="105" t="n">
        <f aca="false">BL$4</f>
        <v>38</v>
      </c>
      <c r="BM138" s="105" t="n">
        <f aca="false">BM$4</f>
        <v>39</v>
      </c>
      <c r="BN138" s="105" t="n">
        <f aca="false">BN$4</f>
        <v>40</v>
      </c>
      <c r="BO138" s="105" t="n">
        <f aca="false">BO$4</f>
        <v>41</v>
      </c>
      <c r="BP138" s="105" t="n">
        <f aca="false">BP$4</f>
        <v>42</v>
      </c>
      <c r="BQ138" s="105" t="n">
        <f aca="false">BQ$4</f>
        <v>43</v>
      </c>
      <c r="BR138" s="105" t="n">
        <f aca="false">BR$4</f>
        <v>44</v>
      </c>
      <c r="BS138" s="105" t="n">
        <f aca="false">BS$4</f>
        <v>45</v>
      </c>
      <c r="BT138" s="105" t="n">
        <f aca="false">BT$4</f>
        <v>46</v>
      </c>
      <c r="BU138" s="105" t="n">
        <f aca="false">BU$4</f>
        <v>47</v>
      </c>
      <c r="BV138" s="105" t="n">
        <f aca="false">BV$4</f>
        <v>48</v>
      </c>
      <c r="BW138" s="105" t="n">
        <f aca="false">BW$4</f>
        <v>49</v>
      </c>
      <c r="BX138" s="105" t="n">
        <f aca="false">BX$4</f>
        <v>50</v>
      </c>
      <c r="BY138" s="105" t="n">
        <f aca="false">BY$4</f>
        <v>51</v>
      </c>
      <c r="BZ138" s="105" t="n">
        <f aca="false">BZ$4</f>
        <v>52</v>
      </c>
      <c r="CA138" s="105" t="n">
        <f aca="false">CA$4</f>
        <v>53</v>
      </c>
      <c r="CB138" s="105" t="n">
        <f aca="false">CB$4</f>
        <v>54</v>
      </c>
      <c r="CC138" s="105" t="n">
        <f aca="false">CC$4</f>
        <v>55</v>
      </c>
      <c r="CD138" s="105" t="n">
        <f aca="false">CD$4</f>
        <v>56</v>
      </c>
      <c r="CE138" s="105" t="n">
        <f aca="false">CE$4</f>
        <v>57</v>
      </c>
      <c r="CF138" s="105" t="n">
        <f aca="false">CF$4</f>
        <v>58</v>
      </c>
      <c r="CG138" s="105" t="n">
        <f aca="false">CG$4</f>
        <v>59</v>
      </c>
      <c r="CH138" s="105" t="n">
        <f aca="false">CH$4</f>
        <v>60</v>
      </c>
      <c r="CI138" s="105" t="n">
        <f aca="false">CI$4</f>
        <v>61</v>
      </c>
      <c r="CJ138" s="105" t="n">
        <f aca="false">CJ$4</f>
        <v>62</v>
      </c>
      <c r="CK138" s="105" t="n">
        <f aca="false">CK$4</f>
        <v>63</v>
      </c>
      <c r="CL138" s="105" t="n">
        <f aca="false">CL$4</f>
        <v>64</v>
      </c>
      <c r="CM138" s="105" t="n">
        <f aca="false">CM$4</f>
        <v>65</v>
      </c>
      <c r="CN138" s="105" t="n">
        <f aca="false">CN$4</f>
        <v>66</v>
      </c>
      <c r="CO138" s="105" t="n">
        <f aca="false">CO$4</f>
        <v>67</v>
      </c>
      <c r="CP138" s="105" t="n">
        <f aca="false">CP$4</f>
        <v>68</v>
      </c>
      <c r="CQ138" s="105" t="n">
        <f aca="false">CQ$4</f>
        <v>69</v>
      </c>
      <c r="CR138" s="105" t="n">
        <f aca="false">CR$4</f>
        <v>70</v>
      </c>
      <c r="CS138" s="105" t="n">
        <f aca="false">CS$4</f>
        <v>71</v>
      </c>
      <c r="CT138" s="105" t="n">
        <f aca="false">CT$4</f>
        <v>72</v>
      </c>
      <c r="CU138" s="105" t="n">
        <f aca="false">CU$4</f>
        <v>73</v>
      </c>
      <c r="CV138" s="105" t="n">
        <f aca="false">CV$4</f>
        <v>74</v>
      </c>
      <c r="CW138" s="105" t="n">
        <f aca="false">CW$4</f>
        <v>75</v>
      </c>
      <c r="CX138" s="105" t="n">
        <f aca="false">CX$4</f>
        <v>76</v>
      </c>
      <c r="CY138" s="105" t="n">
        <f aca="false">CY$4</f>
        <v>77</v>
      </c>
      <c r="CZ138" s="105" t="n">
        <f aca="false">CZ$4</f>
        <v>78</v>
      </c>
      <c r="DA138" s="105" t="n">
        <f aca="false">DA$4</f>
        <v>79</v>
      </c>
      <c r="DB138" s="105" t="n">
        <f aca="false">DB$4</f>
        <v>80</v>
      </c>
    </row>
    <row r="139" customFormat="false" ht="14.25" hidden="false" customHeight="false" outlineLevel="2" collapsed="false">
      <c r="E139" s="3" t="s">
        <v>238</v>
      </c>
      <c r="G139" s="7" t="s">
        <v>239</v>
      </c>
      <c r="H139" s="70" t="s">
        <v>240</v>
      </c>
      <c r="AA139" s="8" t="n">
        <v>9920.79</v>
      </c>
      <c r="AB139" s="8" t="n">
        <v>9920.79</v>
      </c>
      <c r="AC139" s="8" t="n">
        <v>9920.79</v>
      </c>
      <c r="AD139" s="8" t="n">
        <v>9920.79</v>
      </c>
      <c r="AE139" s="8" t="n">
        <v>9920.79</v>
      </c>
      <c r="AF139" s="8" t="n">
        <v>9920.79</v>
      </c>
      <c r="AG139" s="8" t="n">
        <v>9920.79</v>
      </c>
      <c r="AH139" s="8" t="n">
        <v>9920.79</v>
      </c>
      <c r="AI139" s="8" t="n">
        <v>9920.79</v>
      </c>
      <c r="AJ139" s="8" t="n">
        <v>9920.79</v>
      </c>
      <c r="AK139" s="8" t="n">
        <v>9920.79</v>
      </c>
      <c r="AL139" s="8" t="n">
        <v>9920.79</v>
      </c>
      <c r="AM139" s="8" t="n">
        <v>9920.79</v>
      </c>
      <c r="AN139" s="8" t="n">
        <v>9920.79</v>
      </c>
      <c r="AO139" s="8" t="n">
        <v>9920.79</v>
      </c>
      <c r="AP139" s="8" t="n">
        <v>9920.79</v>
      </c>
      <c r="AQ139" s="8" t="n">
        <v>9920.79</v>
      </c>
      <c r="AR139" s="8" t="n">
        <v>9920.79</v>
      </c>
      <c r="AS139" s="8" t="n">
        <v>9920.79</v>
      </c>
      <c r="AT139" s="8" t="n">
        <v>9920.79</v>
      </c>
      <c r="AU139" s="8" t="n">
        <v>9920.79</v>
      </c>
      <c r="AV139" s="8" t="n">
        <v>9920.79</v>
      </c>
      <c r="AW139" s="8" t="n">
        <v>9920.79</v>
      </c>
      <c r="AX139" s="8" t="n">
        <v>9920.79</v>
      </c>
      <c r="AY139" s="8" t="n">
        <v>9920.79</v>
      </c>
      <c r="AZ139" s="8" t="n">
        <v>9920.79</v>
      </c>
      <c r="BA139" s="8" t="n">
        <v>9920.79</v>
      </c>
      <c r="BB139" s="8" t="n">
        <v>9920.79</v>
      </c>
      <c r="BC139" s="8" t="n">
        <v>9920.79</v>
      </c>
      <c r="BD139" s="8" t="n">
        <v>9920.79</v>
      </c>
      <c r="BE139" s="8" t="n">
        <v>9920.79</v>
      </c>
      <c r="BF139" s="8" t="n">
        <v>9920.79</v>
      </c>
      <c r="BG139" s="8" t="n">
        <v>9920.79</v>
      </c>
      <c r="BH139" s="8" t="n">
        <v>9920.79</v>
      </c>
      <c r="BI139" s="8" t="n">
        <v>9920.79</v>
      </c>
      <c r="BJ139" s="8" t="n">
        <v>9920.79</v>
      </c>
      <c r="BK139" s="8" t="n">
        <v>9920.79</v>
      </c>
      <c r="BL139" s="8" t="n">
        <v>9920.79</v>
      </c>
      <c r="BM139" s="8" t="n">
        <v>9920.79</v>
      </c>
      <c r="BN139" s="8" t="n">
        <v>9920.79</v>
      </c>
      <c r="BO139" s="8" t="n">
        <v>9920.79</v>
      </c>
      <c r="BP139" s="8" t="n">
        <v>9920.79</v>
      </c>
      <c r="BQ139" s="8" t="n">
        <v>9920.79</v>
      </c>
      <c r="BR139" s="8" t="n">
        <v>9920.79</v>
      </c>
      <c r="BS139" s="8" t="n">
        <v>9920.79</v>
      </c>
      <c r="BT139" s="8" t="n">
        <v>9920.79</v>
      </c>
      <c r="BU139" s="8" t="n">
        <v>9920.79</v>
      </c>
      <c r="BV139" s="8" t="n">
        <v>9920.79</v>
      </c>
      <c r="BW139" s="8" t="n">
        <v>9920.79</v>
      </c>
      <c r="BX139" s="8" t="n">
        <v>9920.79</v>
      </c>
      <c r="BY139" s="8" t="n">
        <v>9920.79</v>
      </c>
      <c r="BZ139" s="8" t="n">
        <v>9920.79</v>
      </c>
      <c r="CA139" s="8" t="n">
        <v>9920.79</v>
      </c>
      <c r="CB139" s="8" t="n">
        <v>9920.79</v>
      </c>
      <c r="CC139" s="8" t="n">
        <v>9920.79</v>
      </c>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row>
    <row r="140" customFormat="false" ht="14.25" hidden="false" customHeight="false" outlineLevel="2" collapsed="false">
      <c r="E140" s="3" t="s">
        <v>234</v>
      </c>
      <c r="G140" s="7" t="s">
        <v>239</v>
      </c>
      <c r="H140" s="70" t="s">
        <v>241</v>
      </c>
      <c r="AA140" s="8" t="n">
        <v>9920.79</v>
      </c>
      <c r="AB140" s="8" t="n">
        <v>9920.79</v>
      </c>
      <c r="AC140" s="8" t="n">
        <v>9920.79</v>
      </c>
      <c r="AD140" s="8" t="n">
        <v>9920.79</v>
      </c>
      <c r="AE140" s="8" t="n">
        <v>9920.79</v>
      </c>
      <c r="AF140" s="8" t="n">
        <v>9920.79</v>
      </c>
      <c r="AG140" s="8" t="n">
        <v>9920.79</v>
      </c>
      <c r="AH140" s="8" t="n">
        <v>9920.79</v>
      </c>
      <c r="AI140" s="8" t="n">
        <v>9920.79</v>
      </c>
      <c r="AJ140" s="8" t="n">
        <v>9920.79</v>
      </c>
      <c r="AK140" s="8" t="n">
        <v>9920.79</v>
      </c>
      <c r="AL140" s="8" t="n">
        <v>9920.79</v>
      </c>
      <c r="AM140" s="8" t="n">
        <v>9920.79</v>
      </c>
      <c r="AN140" s="8" t="n">
        <v>9920.79</v>
      </c>
      <c r="AO140" s="8" t="n">
        <v>9920.79</v>
      </c>
      <c r="AP140" s="8" t="n">
        <v>9920.79</v>
      </c>
      <c r="AQ140" s="8" t="n">
        <v>9920.79</v>
      </c>
      <c r="AR140" s="8" t="n">
        <v>9920.79</v>
      </c>
      <c r="AS140" s="8" t="n">
        <v>9920.79</v>
      </c>
      <c r="AT140" s="8" t="n">
        <v>9920.79</v>
      </c>
      <c r="AU140" s="8" t="n">
        <v>9920.79</v>
      </c>
      <c r="AV140" s="8" t="n">
        <v>9920.79</v>
      </c>
      <c r="AW140" s="8" t="n">
        <v>9920.79</v>
      </c>
      <c r="AX140" s="8" t="n">
        <v>9920.79</v>
      </c>
      <c r="AY140" s="8" t="n">
        <v>9920.79</v>
      </c>
      <c r="AZ140" s="8" t="n">
        <v>9920.79</v>
      </c>
      <c r="BA140" s="8" t="n">
        <v>9920.79</v>
      </c>
      <c r="BB140" s="8" t="n">
        <v>9920.79</v>
      </c>
      <c r="BC140" s="8" t="n">
        <v>9920.79</v>
      </c>
      <c r="BD140" s="8" t="n">
        <v>9920.79</v>
      </c>
      <c r="BE140" s="8" t="n">
        <v>9920.79</v>
      </c>
      <c r="BF140" s="8" t="n">
        <v>9920.79</v>
      </c>
      <c r="BG140" s="8" t="n">
        <v>9920.79</v>
      </c>
      <c r="BH140" s="8" t="n">
        <v>9920.79</v>
      </c>
      <c r="BI140" s="8" t="n">
        <v>9920.79</v>
      </c>
      <c r="BJ140" s="8" t="n">
        <v>9920.79</v>
      </c>
      <c r="BK140" s="8" t="n">
        <v>9920.79</v>
      </c>
      <c r="BL140" s="8" t="n">
        <v>9920.79</v>
      </c>
      <c r="BM140" s="8" t="n">
        <v>9920.79</v>
      </c>
      <c r="BN140" s="8" t="n">
        <v>9920.79</v>
      </c>
      <c r="BO140" s="8" t="n">
        <v>9920.79</v>
      </c>
      <c r="BP140" s="8" t="n">
        <v>9920.79</v>
      </c>
      <c r="BQ140" s="8" t="n">
        <v>9920.79</v>
      </c>
      <c r="BR140" s="8" t="n">
        <v>9920.79</v>
      </c>
      <c r="BS140" s="8" t="n">
        <v>9920.79</v>
      </c>
      <c r="BT140" s="8" t="n">
        <v>9920.79</v>
      </c>
      <c r="BU140" s="8" t="n">
        <v>9920.79</v>
      </c>
      <c r="BV140" s="8" t="n">
        <v>9920.79</v>
      </c>
      <c r="BW140" s="8" t="n">
        <v>9920.79</v>
      </c>
      <c r="BX140" s="8" t="n">
        <v>9920.79</v>
      </c>
      <c r="BY140" s="8" t="n">
        <v>9920.79</v>
      </c>
      <c r="BZ140" s="8" t="n">
        <v>9920.79</v>
      </c>
      <c r="CA140" s="8" t="n">
        <v>9920.79</v>
      </c>
      <c r="CB140" s="8" t="n">
        <v>9920.79</v>
      </c>
      <c r="CC140" s="8" t="n">
        <v>9920.79</v>
      </c>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row>
    <row r="141" customFormat="false" ht="15" hidden="false" customHeight="true" outlineLevel="2" collapsed="false">
      <c r="E141" s="3" t="s">
        <v>242</v>
      </c>
      <c r="G141" s="7" t="s">
        <v>239</v>
      </c>
      <c r="H141" s="70" t="s">
        <v>240</v>
      </c>
      <c r="AA141" s="8" t="n">
        <v>9920.79</v>
      </c>
      <c r="AB141" s="8" t="n">
        <v>9920.79</v>
      </c>
      <c r="AC141" s="8" t="n">
        <v>9920.79</v>
      </c>
      <c r="AD141" s="8" t="n">
        <v>9920.79</v>
      </c>
      <c r="AE141" s="8" t="n">
        <v>9920.79</v>
      </c>
      <c r="AF141" s="8" t="n">
        <v>9920.79</v>
      </c>
      <c r="AG141" s="8" t="n">
        <v>9920.79</v>
      </c>
      <c r="AH141" s="8" t="n">
        <v>9920.79</v>
      </c>
      <c r="AI141" s="8" t="n">
        <v>9920.79</v>
      </c>
      <c r="AJ141" s="8" t="n">
        <v>9920.79</v>
      </c>
      <c r="AK141" s="8" t="n">
        <v>9920.79</v>
      </c>
      <c r="AL141" s="8" t="n">
        <v>9920.79</v>
      </c>
      <c r="AM141" s="8" t="n">
        <v>9920.79</v>
      </c>
      <c r="AN141" s="8" t="n">
        <v>9920.79</v>
      </c>
      <c r="AO141" s="8" t="n">
        <v>9920.79</v>
      </c>
      <c r="AP141" s="8" t="n">
        <v>9920.79</v>
      </c>
      <c r="AQ141" s="8" t="n">
        <v>9920.79</v>
      </c>
      <c r="AR141" s="8" t="n">
        <v>9920.79</v>
      </c>
      <c r="AS141" s="8" t="n">
        <v>9920.79</v>
      </c>
      <c r="AT141" s="8" t="n">
        <v>9920.79</v>
      </c>
      <c r="AU141" s="8" t="n">
        <v>9920.79</v>
      </c>
      <c r="AV141" s="8" t="n">
        <v>9920.79</v>
      </c>
      <c r="AW141" s="8" t="n">
        <v>9920.79</v>
      </c>
      <c r="AX141" s="8" t="n">
        <v>9920.79</v>
      </c>
      <c r="AY141" s="8" t="n">
        <v>9920.79</v>
      </c>
      <c r="AZ141" s="8" t="n">
        <v>9920.79</v>
      </c>
      <c r="BA141" s="8" t="n">
        <v>9920.79</v>
      </c>
      <c r="BB141" s="8" t="n">
        <v>9920.79</v>
      </c>
      <c r="BC141" s="8" t="n">
        <v>9920.79</v>
      </c>
      <c r="BD141" s="8" t="n">
        <v>9920.79</v>
      </c>
      <c r="BE141" s="8" t="n">
        <v>9920.79</v>
      </c>
      <c r="BF141" s="8" t="n">
        <v>9920.79</v>
      </c>
      <c r="BG141" s="8" t="n">
        <v>9920.79</v>
      </c>
      <c r="BH141" s="8" t="n">
        <v>9920.79</v>
      </c>
      <c r="BI141" s="8" t="n">
        <v>9920.79</v>
      </c>
      <c r="BJ141" s="8" t="n">
        <v>9920.79</v>
      </c>
      <c r="BK141" s="8" t="n">
        <v>9920.79</v>
      </c>
      <c r="BL141" s="8" t="n">
        <v>9920.79</v>
      </c>
      <c r="BM141" s="8" t="n">
        <v>9920.79</v>
      </c>
      <c r="BN141" s="8" t="n">
        <v>9920.79</v>
      </c>
      <c r="BO141" s="8" t="n">
        <v>9920.79</v>
      </c>
      <c r="BP141" s="8" t="n">
        <v>9920.79</v>
      </c>
      <c r="BQ141" s="8" t="n">
        <v>9920.79</v>
      </c>
      <c r="BR141" s="8" t="n">
        <v>9920.79</v>
      </c>
      <c r="BS141" s="8" t="n">
        <v>9920.79</v>
      </c>
      <c r="BT141" s="8" t="n">
        <v>9920.79</v>
      </c>
      <c r="BU141" s="8" t="n">
        <v>9920.79</v>
      </c>
      <c r="BV141" s="8" t="n">
        <v>9920.79</v>
      </c>
      <c r="BW141" s="8" t="n">
        <v>9920.79</v>
      </c>
      <c r="BX141" s="8" t="n">
        <v>9920.79</v>
      </c>
      <c r="BY141" s="8" t="n">
        <v>9920.79</v>
      </c>
      <c r="BZ141" s="8" t="n">
        <v>9920.79</v>
      </c>
      <c r="CA141" s="8" t="n">
        <v>9920.79</v>
      </c>
      <c r="CB141" s="8" t="n">
        <v>9920.79</v>
      </c>
      <c r="CC141" s="8" t="n">
        <v>9920.79</v>
      </c>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row>
    <row r="142" customFormat="false" ht="15" hidden="false" customHeight="true" outlineLevel="2" collapsed="false">
      <c r="E142" s="106" t="str">
        <f aca="false">"Selected "&amp;TEXT(C132,"")&amp;" Forecast"</f>
        <v>Selected Copper Forecast</v>
      </c>
      <c r="G142" s="7" t="s">
        <v>239</v>
      </c>
      <c r="AA142" s="107" t="n">
        <f aca="false">INDEX(AA139:AA141,MATCH($F134,$E$139:$E$141,0))</f>
        <v>9920.79</v>
      </c>
      <c r="AB142" s="107" t="n">
        <f aca="false">INDEX(AB139:AB141,MATCH($F134,$E$139:$E$141,0))</f>
        <v>9920.79</v>
      </c>
      <c r="AC142" s="107" t="n">
        <f aca="false">INDEX(AC139:AC141,MATCH($F134,$E$139:$E$141,0))</f>
        <v>9920.79</v>
      </c>
      <c r="AD142" s="107" t="n">
        <f aca="false">INDEX(AD139:AD141,MATCH($F134,$E$139:$E$141,0))</f>
        <v>9920.79</v>
      </c>
      <c r="AE142" s="107" t="n">
        <f aca="false">INDEX(AE139:AE141,MATCH($F134,$E$139:$E$141,0))</f>
        <v>9920.79</v>
      </c>
      <c r="AF142" s="107" t="n">
        <f aca="false">INDEX(AF139:AF141,MATCH($F134,$E$139:$E$141,0))</f>
        <v>9920.79</v>
      </c>
      <c r="AG142" s="107" t="n">
        <f aca="false">INDEX(AG139:AG141,MATCH($F134,$E$139:$E$141,0))</f>
        <v>9920.79</v>
      </c>
      <c r="AH142" s="107" t="n">
        <f aca="false">INDEX(AH139:AH141,MATCH($F134,$E$139:$E$141,0))</f>
        <v>9920.79</v>
      </c>
      <c r="AI142" s="107" t="n">
        <f aca="false">INDEX(AI139:AI141,MATCH($F134,$E$139:$E$141,0))</f>
        <v>9920.79</v>
      </c>
      <c r="AJ142" s="107" t="n">
        <f aca="false">INDEX(AJ139:AJ141,MATCH($F134,$E$139:$E$141,0))</f>
        <v>9920.79</v>
      </c>
      <c r="AK142" s="107" t="n">
        <f aca="false">INDEX(AK139:AK141,MATCH($F134,$E$139:$E$141,0))</f>
        <v>9920.79</v>
      </c>
      <c r="AL142" s="107" t="n">
        <f aca="false">INDEX(AL139:AL141,MATCH($F134,$E$139:$E$141,0))</f>
        <v>9920.79</v>
      </c>
      <c r="AM142" s="107" t="n">
        <f aca="false">INDEX(AM139:AM141,MATCH($F134,$E$139:$E$141,0))</f>
        <v>9920.79</v>
      </c>
      <c r="AN142" s="107" t="n">
        <f aca="false">INDEX(AN139:AN141,MATCH($F134,$E$139:$E$141,0))</f>
        <v>9920.79</v>
      </c>
      <c r="AO142" s="107" t="n">
        <f aca="false">INDEX(AO139:AO141,MATCH($F134,$E$139:$E$141,0))</f>
        <v>9920.79</v>
      </c>
      <c r="AP142" s="107" t="n">
        <f aca="false">INDEX(AP139:AP141,MATCH($F134,$E$139:$E$141,0))</f>
        <v>9920.79</v>
      </c>
      <c r="AQ142" s="107" t="n">
        <f aca="false">INDEX(AQ139:AQ141,MATCH($F134,$E$139:$E$141,0))</f>
        <v>9920.79</v>
      </c>
      <c r="AR142" s="107" t="n">
        <f aca="false">INDEX(AR139:AR141,MATCH($F134,$E$139:$E$141,0))</f>
        <v>9920.79</v>
      </c>
      <c r="AS142" s="107" t="n">
        <f aca="false">INDEX(AS139:AS141,MATCH($F134,$E$139:$E$141,0))</f>
        <v>9920.79</v>
      </c>
      <c r="AT142" s="107" t="n">
        <f aca="false">INDEX(AT139:AT141,MATCH($F134,$E$139:$E$141,0))</f>
        <v>9920.79</v>
      </c>
      <c r="AU142" s="107" t="n">
        <f aca="false">INDEX(AU139:AU141,MATCH($F134,$E$139:$E$141,0))</f>
        <v>9920.79</v>
      </c>
      <c r="AV142" s="107" t="n">
        <f aca="false">INDEX(AV139:AV141,MATCH($F134,$E$139:$E$141,0))</f>
        <v>9920.79</v>
      </c>
      <c r="AW142" s="107" t="n">
        <f aca="false">INDEX(AW139:AW141,MATCH($F134,$E$139:$E$141,0))</f>
        <v>9920.79</v>
      </c>
      <c r="AX142" s="107" t="n">
        <f aca="false">INDEX(AX139:AX141,MATCH($F134,$E$139:$E$141,0))</f>
        <v>9920.79</v>
      </c>
      <c r="AY142" s="107" t="n">
        <f aca="false">INDEX(AY139:AY141,MATCH($F134,$E$139:$E$141,0))</f>
        <v>9920.79</v>
      </c>
      <c r="AZ142" s="107" t="n">
        <f aca="false">INDEX(AZ139:AZ141,MATCH($F134,$E$139:$E$141,0))</f>
        <v>9920.79</v>
      </c>
      <c r="BA142" s="107" t="n">
        <f aca="false">INDEX(BA139:BA141,MATCH($F134,$E$139:$E$141,0))</f>
        <v>9920.79</v>
      </c>
      <c r="BB142" s="107" t="n">
        <f aca="false">INDEX(BB139:BB141,MATCH($F134,$E$139:$E$141,0))</f>
        <v>9920.79</v>
      </c>
      <c r="BC142" s="107" t="n">
        <f aca="false">INDEX(BC139:BC141,MATCH($F134,$E$139:$E$141,0))</f>
        <v>9920.79</v>
      </c>
      <c r="BD142" s="107" t="n">
        <f aca="false">INDEX(BD139:BD141,MATCH($F134,$E$139:$E$141,0))</f>
        <v>9920.79</v>
      </c>
      <c r="BE142" s="107" t="n">
        <f aca="false">INDEX(BE139:BE141,MATCH($F134,$E$139:$E$141,0))</f>
        <v>9920.79</v>
      </c>
      <c r="BF142" s="107" t="n">
        <f aca="false">INDEX(BF139:BF141,MATCH($F134,$E$139:$E$141,0))</f>
        <v>9920.79</v>
      </c>
      <c r="BG142" s="107" t="n">
        <f aca="false">INDEX(BG139:BG141,MATCH($F134,$E$139:$E$141,0))</f>
        <v>9920.79</v>
      </c>
      <c r="BH142" s="107" t="n">
        <f aca="false">INDEX(BH139:BH141,MATCH($F134,$E$139:$E$141,0))</f>
        <v>9920.79</v>
      </c>
      <c r="BI142" s="107" t="n">
        <f aca="false">INDEX(BI139:BI141,MATCH($F134,$E$139:$E$141,0))</f>
        <v>9920.79</v>
      </c>
      <c r="BJ142" s="107" t="n">
        <f aca="false">INDEX(BJ139:BJ141,MATCH($F134,$E$139:$E$141,0))</f>
        <v>9920.79</v>
      </c>
      <c r="BK142" s="107" t="n">
        <f aca="false">INDEX(BK139:BK141,MATCH($F134,$E$139:$E$141,0))</f>
        <v>9920.79</v>
      </c>
      <c r="BL142" s="107" t="n">
        <f aca="false">INDEX(BL139:BL141,MATCH($F134,$E$139:$E$141,0))</f>
        <v>9920.79</v>
      </c>
      <c r="BM142" s="107" t="n">
        <f aca="false">INDEX(BM139:BM141,MATCH($F134,$E$139:$E$141,0))</f>
        <v>9920.79</v>
      </c>
      <c r="BN142" s="107" t="n">
        <f aca="false">INDEX(BN139:BN141,MATCH($F134,$E$139:$E$141,0))</f>
        <v>9920.79</v>
      </c>
      <c r="BO142" s="107" t="n">
        <f aca="false">INDEX(BO139:BO141,MATCH($F134,$E$139:$E$141,0))</f>
        <v>9920.79</v>
      </c>
      <c r="BP142" s="107" t="n">
        <f aca="false">INDEX(BP139:BP141,MATCH($F134,$E$139:$E$141,0))</f>
        <v>9920.79</v>
      </c>
      <c r="BQ142" s="107" t="n">
        <f aca="false">INDEX(BQ139:BQ141,MATCH($F134,$E$139:$E$141,0))</f>
        <v>9920.79</v>
      </c>
      <c r="BR142" s="107" t="n">
        <f aca="false">INDEX(BR139:BR141,MATCH($F134,$E$139:$E$141,0))</f>
        <v>9920.79</v>
      </c>
      <c r="BS142" s="107" t="n">
        <f aca="false">INDEX(BS139:BS141,MATCH($F134,$E$139:$E$141,0))</f>
        <v>9920.79</v>
      </c>
      <c r="BT142" s="107" t="n">
        <f aca="false">INDEX(BT139:BT141,MATCH($F134,$E$139:$E$141,0))</f>
        <v>9920.79</v>
      </c>
      <c r="BU142" s="107" t="n">
        <f aca="false">INDEX(BU139:BU141,MATCH($F134,$E$139:$E$141,0))</f>
        <v>9920.79</v>
      </c>
      <c r="BV142" s="107" t="n">
        <f aca="false">INDEX(BV139:BV141,MATCH($F134,$E$139:$E$141,0))</f>
        <v>9920.79</v>
      </c>
      <c r="BW142" s="107" t="n">
        <f aca="false">INDEX(BW139:BW141,MATCH($F134,$E$139:$E$141,0))</f>
        <v>9920.79</v>
      </c>
      <c r="BX142" s="107" t="n">
        <f aca="false">INDEX(BX139:BX141,MATCH($F134,$E$139:$E$141,0))</f>
        <v>9920.79</v>
      </c>
      <c r="BY142" s="107" t="n">
        <f aca="false">INDEX(BY139:BY141,MATCH($F134,$E$139:$E$141,0))</f>
        <v>9920.79</v>
      </c>
      <c r="BZ142" s="107" t="n">
        <f aca="false">INDEX(BZ139:BZ141,MATCH($F134,$E$139:$E$141,0))</f>
        <v>9920.79</v>
      </c>
      <c r="CA142" s="107" t="n">
        <f aca="false">INDEX(CA139:CA141,MATCH($F134,$E$139:$E$141,0))</f>
        <v>9920.79</v>
      </c>
      <c r="CB142" s="107" t="n">
        <f aca="false">INDEX(CB139:CB141,MATCH($F134,$E$139:$E$141,0))</f>
        <v>9920.79</v>
      </c>
      <c r="CC142" s="107" t="n">
        <f aca="false">INDEX(CC139:CC141,MATCH($F134,$E$139:$E$141,0))</f>
        <v>9920.79</v>
      </c>
      <c r="CD142" s="107" t="n">
        <f aca="false">INDEX(CD139:CD141,MATCH($F134,$E$139:$E$141,0))</f>
        <v>0</v>
      </c>
      <c r="CE142" s="107" t="n">
        <f aca="false">INDEX(CE139:CE141,MATCH($F134,$E$139:$E$141,0))</f>
        <v>0</v>
      </c>
      <c r="CF142" s="107" t="n">
        <f aca="false">INDEX(CF139:CF141,MATCH($F134,$E$139:$E$141,0))</f>
        <v>0</v>
      </c>
      <c r="CG142" s="107" t="n">
        <f aca="false">INDEX(CG139:CG141,MATCH($F134,$E$139:$E$141,0))</f>
        <v>0</v>
      </c>
      <c r="CH142" s="107" t="n">
        <f aca="false">INDEX(CH139:CH141,MATCH($F134,$E$139:$E$141,0))</f>
        <v>0</v>
      </c>
      <c r="CI142" s="107" t="n">
        <f aca="false">INDEX(CI139:CI141,MATCH($F134,$E$139:$E$141,0))</f>
        <v>0</v>
      </c>
      <c r="CJ142" s="107" t="n">
        <f aca="false">INDEX(CJ139:CJ141,MATCH($F134,$E$139:$E$141,0))</f>
        <v>0</v>
      </c>
      <c r="CK142" s="107" t="n">
        <f aca="false">INDEX(CK139:CK141,MATCH($F134,$E$139:$E$141,0))</f>
        <v>0</v>
      </c>
      <c r="CL142" s="107" t="n">
        <f aca="false">INDEX(CL139:CL141,MATCH($F134,$E$139:$E$141,0))</f>
        <v>0</v>
      </c>
      <c r="CM142" s="107" t="n">
        <f aca="false">INDEX(CM139:CM141,MATCH($F134,$E$139:$E$141,0))</f>
        <v>0</v>
      </c>
      <c r="CN142" s="107" t="n">
        <f aca="false">INDEX(CN139:CN141,MATCH($F134,$E$139:$E$141,0))</f>
        <v>0</v>
      </c>
      <c r="CO142" s="107" t="n">
        <f aca="false">INDEX(CO139:CO141,MATCH($F134,$E$139:$E$141,0))</f>
        <v>0</v>
      </c>
      <c r="CP142" s="107" t="n">
        <f aca="false">INDEX(CP139:CP141,MATCH($F134,$E$139:$E$141,0))</f>
        <v>0</v>
      </c>
      <c r="CQ142" s="107" t="n">
        <f aca="false">INDEX(CQ139:CQ141,MATCH($F134,$E$139:$E$141,0))</f>
        <v>0</v>
      </c>
      <c r="CR142" s="107" t="n">
        <f aca="false">INDEX(CR139:CR141,MATCH($F134,$E$139:$E$141,0))</f>
        <v>0</v>
      </c>
      <c r="CS142" s="107" t="n">
        <f aca="false">INDEX(CS139:CS141,MATCH($F134,$E$139:$E$141,0))</f>
        <v>0</v>
      </c>
      <c r="CT142" s="107" t="n">
        <f aca="false">INDEX(CT139:CT141,MATCH($F134,$E$139:$E$141,0))</f>
        <v>0</v>
      </c>
      <c r="CU142" s="107" t="n">
        <f aca="false">INDEX(CU139:CU141,MATCH($F134,$E$139:$E$141,0))</f>
        <v>0</v>
      </c>
      <c r="CV142" s="107" t="n">
        <f aca="false">INDEX(CV139:CV141,MATCH($F134,$E$139:$E$141,0))</f>
        <v>0</v>
      </c>
      <c r="CW142" s="107" t="n">
        <f aca="false">INDEX(CW139:CW141,MATCH($F134,$E$139:$E$141,0))</f>
        <v>0</v>
      </c>
      <c r="CX142" s="107" t="n">
        <f aca="false">INDEX(CX139:CX141,MATCH($F134,$E$139:$E$141,0))</f>
        <v>0</v>
      </c>
      <c r="CY142" s="107" t="n">
        <f aca="false">INDEX(CY139:CY141,MATCH($F134,$E$139:$E$141,0))</f>
        <v>0</v>
      </c>
      <c r="CZ142" s="107" t="n">
        <f aca="false">INDEX(CZ139:CZ141,MATCH($F134,$E$139:$E$141,0))</f>
        <v>0</v>
      </c>
      <c r="DA142" s="107" t="n">
        <f aca="false">INDEX(DA139:DA141,MATCH($F134,$E$139:$E$141,0))</f>
        <v>0</v>
      </c>
      <c r="DB142" s="107" t="n">
        <f aca="false">INDEX(DB139:DB141,MATCH($F134,$E$139:$E$141,0))</f>
        <v>0</v>
      </c>
    </row>
    <row r="143" customFormat="false" ht="15" hidden="false" customHeight="true" outlineLevel="2" collapsed="false"/>
    <row r="144" customFormat="false" ht="14.25" hidden="false" customHeight="false" outlineLevel="2" collapsed="false">
      <c r="C144" s="103" t="str">
        <f aca="false">F144</f>
        <v>Gold</v>
      </c>
      <c r="F144" s="104" t="s">
        <v>243</v>
      </c>
      <c r="G144" s="7" t="s">
        <v>112</v>
      </c>
    </row>
    <row r="145" customFormat="false" ht="14.25" hidden="false" customHeight="false" outlineLevel="2" collapsed="false"/>
    <row r="146" customFormat="false" ht="24.05" hidden="false" customHeight="false" outlineLevel="2" collapsed="false">
      <c r="E146" s="3" t="s">
        <v>233</v>
      </c>
      <c r="F146" s="8" t="s">
        <v>234</v>
      </c>
      <c r="G146" s="7" t="s">
        <v>112</v>
      </c>
      <c r="H146" s="70" t="s">
        <v>235</v>
      </c>
    </row>
    <row r="147" customFormat="false" ht="14.25" hidden="false" customHeight="false" outlineLevel="2" collapsed="false"/>
    <row r="148" customFormat="false" ht="14.25" hidden="false" customHeight="false" outlineLevel="2" collapsed="false">
      <c r="C148" s="11" t="str">
        <f aca="false">TEXT(C144,"")&amp;" Price Forecasts"</f>
        <v>Gold Price Forecasts</v>
      </c>
    </row>
    <row r="149" customFormat="false" ht="14.25" hidden="false" customHeight="false" outlineLevel="2" collapsed="false"/>
    <row r="150" customFormat="false" ht="14.25" hidden="false" customHeight="false" outlineLevel="2" collapsed="false">
      <c r="E150" s="3" t="s">
        <v>236</v>
      </c>
      <c r="G150" s="7" t="s">
        <v>237</v>
      </c>
      <c r="AA150" s="105" t="n">
        <f aca="false">AA$4</f>
        <v>1</v>
      </c>
      <c r="AB150" s="105" t="n">
        <f aca="false">AB$4</f>
        <v>2</v>
      </c>
      <c r="AC150" s="105" t="n">
        <f aca="false">AC$4</f>
        <v>3</v>
      </c>
      <c r="AD150" s="105" t="n">
        <f aca="false">AD$4</f>
        <v>4</v>
      </c>
      <c r="AE150" s="105" t="n">
        <f aca="false">AE$4</f>
        <v>5</v>
      </c>
      <c r="AF150" s="105" t="n">
        <f aca="false">AF$4</f>
        <v>6</v>
      </c>
      <c r="AG150" s="105" t="n">
        <f aca="false">AG$4</f>
        <v>7</v>
      </c>
      <c r="AH150" s="105" t="n">
        <f aca="false">AH$4</f>
        <v>8</v>
      </c>
      <c r="AI150" s="105" t="n">
        <f aca="false">AI$4</f>
        <v>9</v>
      </c>
      <c r="AJ150" s="105" t="n">
        <f aca="false">AJ$4</f>
        <v>10</v>
      </c>
      <c r="AK150" s="105" t="n">
        <f aca="false">AK$4</f>
        <v>11</v>
      </c>
      <c r="AL150" s="105" t="n">
        <f aca="false">AL$4</f>
        <v>12</v>
      </c>
      <c r="AM150" s="105" t="n">
        <f aca="false">AM$4</f>
        <v>13</v>
      </c>
      <c r="AN150" s="105" t="n">
        <f aca="false">AN$4</f>
        <v>14</v>
      </c>
      <c r="AO150" s="105" t="n">
        <f aca="false">AO$4</f>
        <v>15</v>
      </c>
      <c r="AP150" s="105" t="n">
        <f aca="false">AP$4</f>
        <v>16</v>
      </c>
      <c r="AQ150" s="105" t="n">
        <f aca="false">AQ$4</f>
        <v>17</v>
      </c>
      <c r="AR150" s="105" t="n">
        <f aca="false">AR$4</f>
        <v>18</v>
      </c>
      <c r="AS150" s="105" t="n">
        <f aca="false">AS$4</f>
        <v>19</v>
      </c>
      <c r="AT150" s="105" t="n">
        <f aca="false">AT$4</f>
        <v>20</v>
      </c>
      <c r="AU150" s="105" t="n">
        <f aca="false">AU$4</f>
        <v>21</v>
      </c>
      <c r="AV150" s="105" t="n">
        <f aca="false">AV$4</f>
        <v>22</v>
      </c>
      <c r="AW150" s="105" t="n">
        <f aca="false">AW$4</f>
        <v>23</v>
      </c>
      <c r="AX150" s="105" t="n">
        <f aca="false">AX$4</f>
        <v>24</v>
      </c>
      <c r="AY150" s="105" t="n">
        <f aca="false">AY$4</f>
        <v>25</v>
      </c>
      <c r="AZ150" s="105" t="n">
        <f aca="false">AZ$4</f>
        <v>26</v>
      </c>
      <c r="BA150" s="105" t="n">
        <f aca="false">BA$4</f>
        <v>27</v>
      </c>
      <c r="BB150" s="105" t="n">
        <f aca="false">BB$4</f>
        <v>28</v>
      </c>
      <c r="BC150" s="105" t="n">
        <f aca="false">BC$4</f>
        <v>29</v>
      </c>
      <c r="BD150" s="105" t="n">
        <f aca="false">BD$4</f>
        <v>30</v>
      </c>
      <c r="BE150" s="105" t="n">
        <f aca="false">BE$4</f>
        <v>31</v>
      </c>
      <c r="BF150" s="105" t="n">
        <f aca="false">BF$4</f>
        <v>32</v>
      </c>
      <c r="BG150" s="105" t="n">
        <f aca="false">BG$4</f>
        <v>33</v>
      </c>
      <c r="BH150" s="105" t="n">
        <f aca="false">BH$4</f>
        <v>34</v>
      </c>
      <c r="BI150" s="105" t="n">
        <f aca="false">BI$4</f>
        <v>35</v>
      </c>
      <c r="BJ150" s="105" t="n">
        <f aca="false">BJ$4</f>
        <v>36</v>
      </c>
      <c r="BK150" s="105" t="n">
        <f aca="false">BK$4</f>
        <v>37</v>
      </c>
      <c r="BL150" s="105" t="n">
        <f aca="false">BL$4</f>
        <v>38</v>
      </c>
      <c r="BM150" s="105" t="n">
        <f aca="false">BM$4</f>
        <v>39</v>
      </c>
      <c r="BN150" s="105" t="n">
        <f aca="false">BN$4</f>
        <v>40</v>
      </c>
      <c r="BO150" s="105" t="n">
        <f aca="false">BO$4</f>
        <v>41</v>
      </c>
      <c r="BP150" s="105" t="n">
        <f aca="false">BP$4</f>
        <v>42</v>
      </c>
      <c r="BQ150" s="105" t="n">
        <f aca="false">BQ$4</f>
        <v>43</v>
      </c>
      <c r="BR150" s="105" t="n">
        <f aca="false">BR$4</f>
        <v>44</v>
      </c>
      <c r="BS150" s="105" t="n">
        <f aca="false">BS$4</f>
        <v>45</v>
      </c>
      <c r="BT150" s="105" t="n">
        <f aca="false">BT$4</f>
        <v>46</v>
      </c>
      <c r="BU150" s="105" t="n">
        <f aca="false">BU$4</f>
        <v>47</v>
      </c>
      <c r="BV150" s="105" t="n">
        <f aca="false">BV$4</f>
        <v>48</v>
      </c>
      <c r="BW150" s="105" t="n">
        <f aca="false">BW$4</f>
        <v>49</v>
      </c>
      <c r="BX150" s="105" t="n">
        <f aca="false">BX$4</f>
        <v>50</v>
      </c>
      <c r="BY150" s="105" t="n">
        <f aca="false">BY$4</f>
        <v>51</v>
      </c>
      <c r="BZ150" s="105" t="n">
        <f aca="false">BZ$4</f>
        <v>52</v>
      </c>
      <c r="CA150" s="105" t="n">
        <f aca="false">CA$4</f>
        <v>53</v>
      </c>
      <c r="CB150" s="105" t="n">
        <f aca="false">CB$4</f>
        <v>54</v>
      </c>
      <c r="CC150" s="105" t="n">
        <f aca="false">CC$4</f>
        <v>55</v>
      </c>
      <c r="CD150" s="105" t="n">
        <f aca="false">CD$4</f>
        <v>56</v>
      </c>
      <c r="CE150" s="105" t="n">
        <f aca="false">CE$4</f>
        <v>57</v>
      </c>
      <c r="CF150" s="105" t="n">
        <f aca="false">CF$4</f>
        <v>58</v>
      </c>
      <c r="CG150" s="105" t="n">
        <f aca="false">CG$4</f>
        <v>59</v>
      </c>
      <c r="CH150" s="105" t="n">
        <f aca="false">CH$4</f>
        <v>60</v>
      </c>
      <c r="CI150" s="105" t="n">
        <f aca="false">CI$4</f>
        <v>61</v>
      </c>
      <c r="CJ150" s="105" t="n">
        <f aca="false">CJ$4</f>
        <v>62</v>
      </c>
      <c r="CK150" s="105" t="n">
        <f aca="false">CK$4</f>
        <v>63</v>
      </c>
      <c r="CL150" s="105" t="n">
        <f aca="false">CL$4</f>
        <v>64</v>
      </c>
      <c r="CM150" s="105" t="n">
        <f aca="false">CM$4</f>
        <v>65</v>
      </c>
      <c r="CN150" s="105" t="n">
        <f aca="false">CN$4</f>
        <v>66</v>
      </c>
      <c r="CO150" s="105" t="n">
        <f aca="false">CO$4</f>
        <v>67</v>
      </c>
      <c r="CP150" s="105" t="n">
        <f aca="false">CP$4</f>
        <v>68</v>
      </c>
      <c r="CQ150" s="105" t="n">
        <f aca="false">CQ$4</f>
        <v>69</v>
      </c>
      <c r="CR150" s="105" t="n">
        <f aca="false">CR$4</f>
        <v>70</v>
      </c>
      <c r="CS150" s="105" t="n">
        <f aca="false">CS$4</f>
        <v>71</v>
      </c>
      <c r="CT150" s="105" t="n">
        <f aca="false">CT$4</f>
        <v>72</v>
      </c>
      <c r="CU150" s="105" t="n">
        <f aca="false">CU$4</f>
        <v>73</v>
      </c>
      <c r="CV150" s="105" t="n">
        <f aca="false">CV$4</f>
        <v>74</v>
      </c>
      <c r="CW150" s="105" t="n">
        <f aca="false">CW$4</f>
        <v>75</v>
      </c>
      <c r="CX150" s="105" t="n">
        <f aca="false">CX$4</f>
        <v>76</v>
      </c>
      <c r="CY150" s="105" t="n">
        <f aca="false">CY$4</f>
        <v>77</v>
      </c>
      <c r="CZ150" s="105" t="n">
        <f aca="false">CZ$4</f>
        <v>78</v>
      </c>
      <c r="DA150" s="105" t="n">
        <f aca="false">DA$4</f>
        <v>79</v>
      </c>
      <c r="DB150" s="105" t="n">
        <f aca="false">DB$4</f>
        <v>80</v>
      </c>
    </row>
    <row r="151" customFormat="false" ht="14.25" hidden="false" customHeight="false" outlineLevel="2" collapsed="false">
      <c r="E151" s="3" t="s">
        <v>238</v>
      </c>
      <c r="G151" s="7" t="s">
        <v>244</v>
      </c>
      <c r="H151" s="70" t="s">
        <v>240</v>
      </c>
      <c r="AA151" s="8" t="n">
        <v>3000</v>
      </c>
      <c r="AB151" s="8" t="n">
        <v>3000</v>
      </c>
      <c r="AC151" s="8" t="n">
        <v>3000</v>
      </c>
      <c r="AD151" s="8" t="n">
        <v>3000</v>
      </c>
      <c r="AE151" s="8" t="n">
        <v>3000</v>
      </c>
      <c r="AF151" s="8" t="n">
        <v>3000</v>
      </c>
      <c r="AG151" s="8" t="n">
        <v>3000</v>
      </c>
      <c r="AH151" s="8" t="n">
        <v>3000</v>
      </c>
      <c r="AI151" s="8" t="n">
        <v>3000</v>
      </c>
      <c r="AJ151" s="8" t="n">
        <v>3000</v>
      </c>
      <c r="AK151" s="8" t="n">
        <v>3000</v>
      </c>
      <c r="AL151" s="8" t="n">
        <v>3000</v>
      </c>
      <c r="AM151" s="8" t="n">
        <v>3000</v>
      </c>
      <c r="AN151" s="8" t="n">
        <v>3000</v>
      </c>
      <c r="AO151" s="8" t="n">
        <v>3000</v>
      </c>
      <c r="AP151" s="8" t="n">
        <v>3000</v>
      </c>
      <c r="AQ151" s="8" t="n">
        <v>3000</v>
      </c>
      <c r="AR151" s="8" t="n">
        <v>3000</v>
      </c>
      <c r="AS151" s="8" t="n">
        <v>3000</v>
      </c>
      <c r="AT151" s="8" t="n">
        <v>3000</v>
      </c>
      <c r="AU151" s="8" t="n">
        <v>3000</v>
      </c>
      <c r="AV151" s="8" t="n">
        <v>3000</v>
      </c>
      <c r="AW151" s="8" t="n">
        <v>3000</v>
      </c>
      <c r="AX151" s="8" t="n">
        <v>3000</v>
      </c>
      <c r="AY151" s="8" t="n">
        <v>3000</v>
      </c>
      <c r="AZ151" s="8" t="n">
        <v>3000</v>
      </c>
      <c r="BA151" s="8" t="n">
        <v>3000</v>
      </c>
      <c r="BB151" s="8" t="n">
        <v>3000</v>
      </c>
      <c r="BC151" s="8" t="n">
        <v>3000</v>
      </c>
      <c r="BD151" s="8" t="n">
        <v>3000</v>
      </c>
      <c r="BE151" s="8" t="n">
        <v>3000</v>
      </c>
      <c r="BF151" s="8" t="n">
        <v>3000</v>
      </c>
      <c r="BG151" s="8" t="n">
        <v>3000</v>
      </c>
      <c r="BH151" s="8" t="n">
        <v>3000</v>
      </c>
      <c r="BI151" s="8" t="n">
        <v>3000</v>
      </c>
      <c r="BJ151" s="8" t="n">
        <v>3000</v>
      </c>
      <c r="BK151" s="8" t="n">
        <v>3000</v>
      </c>
      <c r="BL151" s="8" t="n">
        <v>3000</v>
      </c>
      <c r="BM151" s="8" t="n">
        <v>3000</v>
      </c>
      <c r="BN151" s="8" t="n">
        <v>3000</v>
      </c>
      <c r="BO151" s="8" t="n">
        <v>3000</v>
      </c>
      <c r="BP151" s="8" t="n">
        <v>3000</v>
      </c>
      <c r="BQ151" s="8" t="n">
        <v>3000</v>
      </c>
      <c r="BR151" s="8" t="n">
        <v>3000</v>
      </c>
      <c r="BS151" s="8" t="n">
        <v>3000</v>
      </c>
      <c r="BT151" s="8" t="n">
        <v>3000</v>
      </c>
      <c r="BU151" s="8" t="n">
        <v>3000</v>
      </c>
      <c r="BV151" s="8" t="n">
        <v>3000</v>
      </c>
      <c r="BW151" s="8" t="n">
        <v>3000</v>
      </c>
      <c r="BX151" s="8" t="n">
        <v>3000</v>
      </c>
      <c r="BY151" s="8" t="n">
        <v>3000</v>
      </c>
      <c r="BZ151" s="8" t="n">
        <v>3000</v>
      </c>
      <c r="CA151" s="8" t="n">
        <v>3000</v>
      </c>
      <c r="CB151" s="8" t="n">
        <v>3000</v>
      </c>
      <c r="CC151" s="8" t="n">
        <v>3000</v>
      </c>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row>
    <row r="152" customFormat="false" ht="14.25" hidden="false" customHeight="false" outlineLevel="2" collapsed="false">
      <c r="E152" s="3" t="s">
        <v>234</v>
      </c>
      <c r="G152" s="7" t="s">
        <v>244</v>
      </c>
      <c r="H152" s="70" t="s">
        <v>245</v>
      </c>
      <c r="AA152" s="8" t="n">
        <v>3000</v>
      </c>
      <c r="AB152" s="8" t="n">
        <v>3000</v>
      </c>
      <c r="AC152" s="8" t="n">
        <v>3000</v>
      </c>
      <c r="AD152" s="8" t="n">
        <v>3000</v>
      </c>
      <c r="AE152" s="8" t="n">
        <v>3000</v>
      </c>
      <c r="AF152" s="8" t="n">
        <v>3000</v>
      </c>
      <c r="AG152" s="8" t="n">
        <v>3000</v>
      </c>
      <c r="AH152" s="8" t="n">
        <v>3000</v>
      </c>
      <c r="AI152" s="8" t="n">
        <v>3000</v>
      </c>
      <c r="AJ152" s="8" t="n">
        <v>3000</v>
      </c>
      <c r="AK152" s="8" t="n">
        <v>3000</v>
      </c>
      <c r="AL152" s="8" t="n">
        <v>3000</v>
      </c>
      <c r="AM152" s="8" t="n">
        <v>3000</v>
      </c>
      <c r="AN152" s="8" t="n">
        <v>3000</v>
      </c>
      <c r="AO152" s="8" t="n">
        <v>3000</v>
      </c>
      <c r="AP152" s="8" t="n">
        <v>3000</v>
      </c>
      <c r="AQ152" s="8" t="n">
        <v>3000</v>
      </c>
      <c r="AR152" s="8" t="n">
        <v>3000</v>
      </c>
      <c r="AS152" s="8" t="n">
        <v>3000</v>
      </c>
      <c r="AT152" s="8" t="n">
        <v>3000</v>
      </c>
      <c r="AU152" s="8" t="n">
        <v>3000</v>
      </c>
      <c r="AV152" s="8" t="n">
        <v>3000</v>
      </c>
      <c r="AW152" s="8" t="n">
        <v>3000</v>
      </c>
      <c r="AX152" s="8" t="n">
        <v>3000</v>
      </c>
      <c r="AY152" s="8" t="n">
        <v>3000</v>
      </c>
      <c r="AZ152" s="8" t="n">
        <v>3000</v>
      </c>
      <c r="BA152" s="8" t="n">
        <v>3000</v>
      </c>
      <c r="BB152" s="8" t="n">
        <v>3000</v>
      </c>
      <c r="BC152" s="8" t="n">
        <v>3000</v>
      </c>
      <c r="BD152" s="8" t="n">
        <v>3000</v>
      </c>
      <c r="BE152" s="8" t="n">
        <v>3000</v>
      </c>
      <c r="BF152" s="8" t="n">
        <v>3000</v>
      </c>
      <c r="BG152" s="8" t="n">
        <v>3000</v>
      </c>
      <c r="BH152" s="8" t="n">
        <v>3000</v>
      </c>
      <c r="BI152" s="8" t="n">
        <v>3000</v>
      </c>
      <c r="BJ152" s="8" t="n">
        <v>3000</v>
      </c>
      <c r="BK152" s="8" t="n">
        <v>3000</v>
      </c>
      <c r="BL152" s="8" t="n">
        <v>3000</v>
      </c>
      <c r="BM152" s="8" t="n">
        <v>3000</v>
      </c>
      <c r="BN152" s="8" t="n">
        <v>3000</v>
      </c>
      <c r="BO152" s="8" t="n">
        <v>3000</v>
      </c>
      <c r="BP152" s="8" t="n">
        <v>3000</v>
      </c>
      <c r="BQ152" s="8" t="n">
        <v>3000</v>
      </c>
      <c r="BR152" s="8" t="n">
        <v>3000</v>
      </c>
      <c r="BS152" s="8" t="n">
        <v>3000</v>
      </c>
      <c r="BT152" s="8" t="n">
        <v>3000</v>
      </c>
      <c r="BU152" s="8" t="n">
        <v>3000</v>
      </c>
      <c r="BV152" s="8" t="n">
        <v>3000</v>
      </c>
      <c r="BW152" s="8" t="n">
        <v>3000</v>
      </c>
      <c r="BX152" s="8" t="n">
        <v>3000</v>
      </c>
      <c r="BY152" s="8" t="n">
        <v>3000</v>
      </c>
      <c r="BZ152" s="8" t="n">
        <v>3000</v>
      </c>
      <c r="CA152" s="8" t="n">
        <v>3000</v>
      </c>
      <c r="CB152" s="8" t="n">
        <v>3000</v>
      </c>
      <c r="CC152" s="8" t="n">
        <v>3000</v>
      </c>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row>
    <row r="153" customFormat="false" ht="15" hidden="false" customHeight="true" outlineLevel="2" collapsed="false">
      <c r="E153" s="3" t="s">
        <v>242</v>
      </c>
      <c r="G153" s="7" t="s">
        <v>244</v>
      </c>
      <c r="H153" s="70" t="s">
        <v>240</v>
      </c>
      <c r="AA153" s="8" t="n">
        <v>3000</v>
      </c>
      <c r="AB153" s="8" t="n">
        <v>3000</v>
      </c>
      <c r="AC153" s="8" t="n">
        <v>3000</v>
      </c>
      <c r="AD153" s="8" t="n">
        <v>3000</v>
      </c>
      <c r="AE153" s="8" t="n">
        <v>3000</v>
      </c>
      <c r="AF153" s="8" t="n">
        <v>3000</v>
      </c>
      <c r="AG153" s="8" t="n">
        <v>3000</v>
      </c>
      <c r="AH153" s="8" t="n">
        <v>3000</v>
      </c>
      <c r="AI153" s="8" t="n">
        <v>3000</v>
      </c>
      <c r="AJ153" s="8" t="n">
        <v>3000</v>
      </c>
      <c r="AK153" s="8" t="n">
        <v>3000</v>
      </c>
      <c r="AL153" s="8" t="n">
        <v>3000</v>
      </c>
      <c r="AM153" s="8" t="n">
        <v>3000</v>
      </c>
      <c r="AN153" s="8" t="n">
        <v>3000</v>
      </c>
      <c r="AO153" s="8" t="n">
        <v>3000</v>
      </c>
      <c r="AP153" s="8" t="n">
        <v>3000</v>
      </c>
      <c r="AQ153" s="8" t="n">
        <v>3000</v>
      </c>
      <c r="AR153" s="8" t="n">
        <v>3000</v>
      </c>
      <c r="AS153" s="8" t="n">
        <v>3000</v>
      </c>
      <c r="AT153" s="8" t="n">
        <v>3000</v>
      </c>
      <c r="AU153" s="8" t="n">
        <v>3000</v>
      </c>
      <c r="AV153" s="8" t="n">
        <v>3000</v>
      </c>
      <c r="AW153" s="8" t="n">
        <v>3000</v>
      </c>
      <c r="AX153" s="8" t="n">
        <v>3000</v>
      </c>
      <c r="AY153" s="8" t="n">
        <v>3000</v>
      </c>
      <c r="AZ153" s="8" t="n">
        <v>3000</v>
      </c>
      <c r="BA153" s="8" t="n">
        <v>3000</v>
      </c>
      <c r="BB153" s="8" t="n">
        <v>3000</v>
      </c>
      <c r="BC153" s="8" t="n">
        <v>3000</v>
      </c>
      <c r="BD153" s="8" t="n">
        <v>3000</v>
      </c>
      <c r="BE153" s="8" t="n">
        <v>3000</v>
      </c>
      <c r="BF153" s="8" t="n">
        <v>3000</v>
      </c>
      <c r="BG153" s="8" t="n">
        <v>3000</v>
      </c>
      <c r="BH153" s="8" t="n">
        <v>3000</v>
      </c>
      <c r="BI153" s="8" t="n">
        <v>3000</v>
      </c>
      <c r="BJ153" s="8" t="n">
        <v>3000</v>
      </c>
      <c r="BK153" s="8" t="n">
        <v>3000</v>
      </c>
      <c r="BL153" s="8" t="n">
        <v>3000</v>
      </c>
      <c r="BM153" s="8" t="n">
        <v>3000</v>
      </c>
      <c r="BN153" s="8" t="n">
        <v>3000</v>
      </c>
      <c r="BO153" s="8" t="n">
        <v>3000</v>
      </c>
      <c r="BP153" s="8" t="n">
        <v>3000</v>
      </c>
      <c r="BQ153" s="8" t="n">
        <v>3000</v>
      </c>
      <c r="BR153" s="8" t="n">
        <v>3000</v>
      </c>
      <c r="BS153" s="8" t="n">
        <v>3000</v>
      </c>
      <c r="BT153" s="8" t="n">
        <v>3000</v>
      </c>
      <c r="BU153" s="8" t="n">
        <v>3000</v>
      </c>
      <c r="BV153" s="8" t="n">
        <v>3000</v>
      </c>
      <c r="BW153" s="8" t="n">
        <v>3000</v>
      </c>
      <c r="BX153" s="8" t="n">
        <v>3000</v>
      </c>
      <c r="BY153" s="8" t="n">
        <v>3000</v>
      </c>
      <c r="BZ153" s="8" t="n">
        <v>3000</v>
      </c>
      <c r="CA153" s="8" t="n">
        <v>3000</v>
      </c>
      <c r="CB153" s="8" t="n">
        <v>3000</v>
      </c>
      <c r="CC153" s="8" t="n">
        <v>3000</v>
      </c>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row>
    <row r="154" customFormat="false" ht="15" hidden="false" customHeight="true" outlineLevel="2" collapsed="false">
      <c r="E154" s="106" t="str">
        <f aca="false">"Selected "&amp;TEXT(C144,"")&amp;" Forecast"</f>
        <v>Selected Gold Forecast</v>
      </c>
      <c r="G154" s="7" t="s">
        <v>244</v>
      </c>
      <c r="AA154" s="107" t="n">
        <f aca="false">INDEX(AA151:AA153,MATCH($F146,$E$151:$E$153,0))</f>
        <v>3000</v>
      </c>
      <c r="AB154" s="107" t="n">
        <f aca="false">INDEX(AB151:AB153,MATCH($F146,$E$151:$E$153,0))</f>
        <v>3000</v>
      </c>
      <c r="AC154" s="107" t="n">
        <f aca="false">INDEX(AC151:AC153,MATCH($F146,$E$151:$E$153,0))</f>
        <v>3000</v>
      </c>
      <c r="AD154" s="107" t="n">
        <f aca="false">INDEX(AD151:AD153,MATCH($F146,$E$151:$E$153,0))</f>
        <v>3000</v>
      </c>
      <c r="AE154" s="107" t="n">
        <f aca="false">INDEX(AE151:AE153,MATCH($F146,$E$151:$E$153,0))</f>
        <v>3000</v>
      </c>
      <c r="AF154" s="107" t="n">
        <f aca="false">INDEX(AF151:AF153,MATCH($F146,$E$151:$E$153,0))</f>
        <v>3000</v>
      </c>
      <c r="AG154" s="107" t="n">
        <f aca="false">INDEX(AG151:AG153,MATCH($F146,$E$151:$E$153,0))</f>
        <v>3000</v>
      </c>
      <c r="AH154" s="107" t="n">
        <f aca="false">INDEX(AH151:AH153,MATCH($F146,$E$151:$E$153,0))</f>
        <v>3000</v>
      </c>
      <c r="AI154" s="107" t="n">
        <f aca="false">INDEX(AI151:AI153,MATCH($F146,$E$151:$E$153,0))</f>
        <v>3000</v>
      </c>
      <c r="AJ154" s="107" t="n">
        <f aca="false">INDEX(AJ151:AJ153,MATCH($F146,$E$151:$E$153,0))</f>
        <v>3000</v>
      </c>
      <c r="AK154" s="107" t="n">
        <f aca="false">INDEX(AK151:AK153,MATCH($F146,$E$151:$E$153,0))</f>
        <v>3000</v>
      </c>
      <c r="AL154" s="107" t="n">
        <f aca="false">INDEX(AL151:AL153,MATCH($F146,$E$151:$E$153,0))</f>
        <v>3000</v>
      </c>
      <c r="AM154" s="107" t="n">
        <f aca="false">INDEX(AM151:AM153,MATCH($F146,$E$151:$E$153,0))</f>
        <v>3000</v>
      </c>
      <c r="AN154" s="107" t="n">
        <f aca="false">INDEX(AN151:AN153,MATCH($F146,$E$151:$E$153,0))</f>
        <v>3000</v>
      </c>
      <c r="AO154" s="107" t="n">
        <f aca="false">INDEX(AO151:AO153,MATCH($F146,$E$151:$E$153,0))</f>
        <v>3000</v>
      </c>
      <c r="AP154" s="107" t="n">
        <f aca="false">INDEX(AP151:AP153,MATCH($F146,$E$151:$E$153,0))</f>
        <v>3000</v>
      </c>
      <c r="AQ154" s="107" t="n">
        <f aca="false">INDEX(AQ151:AQ153,MATCH($F146,$E$151:$E$153,0))</f>
        <v>3000</v>
      </c>
      <c r="AR154" s="107" t="n">
        <f aca="false">INDEX(AR151:AR153,MATCH($F146,$E$151:$E$153,0))</f>
        <v>3000</v>
      </c>
      <c r="AS154" s="107" t="n">
        <f aca="false">INDEX(AS151:AS153,MATCH($F146,$E$151:$E$153,0))</f>
        <v>3000</v>
      </c>
      <c r="AT154" s="107" t="n">
        <f aca="false">INDEX(AT151:AT153,MATCH($F146,$E$151:$E$153,0))</f>
        <v>3000</v>
      </c>
      <c r="AU154" s="107" t="n">
        <f aca="false">INDEX(AU151:AU153,MATCH($F146,$E$151:$E$153,0))</f>
        <v>3000</v>
      </c>
      <c r="AV154" s="107" t="n">
        <f aca="false">INDEX(AV151:AV153,MATCH($F146,$E$151:$E$153,0))</f>
        <v>3000</v>
      </c>
      <c r="AW154" s="107" t="n">
        <f aca="false">INDEX(AW151:AW153,MATCH($F146,$E$151:$E$153,0))</f>
        <v>3000</v>
      </c>
      <c r="AX154" s="107" t="n">
        <f aca="false">INDEX(AX151:AX153,MATCH($F146,$E$151:$E$153,0))</f>
        <v>3000</v>
      </c>
      <c r="AY154" s="107" t="n">
        <f aca="false">INDEX(AY151:AY153,MATCH($F146,$E$151:$E$153,0))</f>
        <v>3000</v>
      </c>
      <c r="AZ154" s="107" t="n">
        <f aca="false">INDEX(AZ151:AZ153,MATCH($F146,$E$151:$E$153,0))</f>
        <v>3000</v>
      </c>
      <c r="BA154" s="107" t="n">
        <f aca="false">INDEX(BA151:BA153,MATCH($F146,$E$151:$E$153,0))</f>
        <v>3000</v>
      </c>
      <c r="BB154" s="107" t="n">
        <f aca="false">INDEX(BB151:BB153,MATCH($F146,$E$151:$E$153,0))</f>
        <v>3000</v>
      </c>
      <c r="BC154" s="107" t="n">
        <f aca="false">INDEX(BC151:BC153,MATCH($F146,$E$151:$E$153,0))</f>
        <v>3000</v>
      </c>
      <c r="BD154" s="107" t="n">
        <f aca="false">INDEX(BD151:BD153,MATCH($F146,$E$151:$E$153,0))</f>
        <v>3000</v>
      </c>
      <c r="BE154" s="107" t="n">
        <f aca="false">INDEX(BE151:BE153,MATCH($F146,$E$151:$E$153,0))</f>
        <v>3000</v>
      </c>
      <c r="BF154" s="107" t="n">
        <f aca="false">INDEX(BF151:BF153,MATCH($F146,$E$151:$E$153,0))</f>
        <v>3000</v>
      </c>
      <c r="BG154" s="107" t="n">
        <f aca="false">INDEX(BG151:BG153,MATCH($F146,$E$151:$E$153,0))</f>
        <v>3000</v>
      </c>
      <c r="BH154" s="107" t="n">
        <f aca="false">INDEX(BH151:BH153,MATCH($F146,$E$151:$E$153,0))</f>
        <v>3000</v>
      </c>
      <c r="BI154" s="107" t="n">
        <f aca="false">INDEX(BI151:BI153,MATCH($F146,$E$151:$E$153,0))</f>
        <v>3000</v>
      </c>
      <c r="BJ154" s="107" t="n">
        <f aca="false">INDEX(BJ151:BJ153,MATCH($F146,$E$151:$E$153,0))</f>
        <v>3000</v>
      </c>
      <c r="BK154" s="107" t="n">
        <f aca="false">INDEX(BK151:BK153,MATCH($F146,$E$151:$E$153,0))</f>
        <v>3000</v>
      </c>
      <c r="BL154" s="107" t="n">
        <f aca="false">INDEX(BL151:BL153,MATCH($F146,$E$151:$E$153,0))</f>
        <v>3000</v>
      </c>
      <c r="BM154" s="107" t="n">
        <f aca="false">INDEX(BM151:BM153,MATCH($F146,$E$151:$E$153,0))</f>
        <v>3000</v>
      </c>
      <c r="BN154" s="107" t="n">
        <f aca="false">INDEX(BN151:BN153,MATCH($F146,$E$151:$E$153,0))</f>
        <v>3000</v>
      </c>
      <c r="BO154" s="107" t="n">
        <f aca="false">INDEX(BO151:BO153,MATCH($F146,$E$151:$E$153,0))</f>
        <v>3000</v>
      </c>
      <c r="BP154" s="107" t="n">
        <f aca="false">INDEX(BP151:BP153,MATCH($F146,$E$151:$E$153,0))</f>
        <v>3000</v>
      </c>
      <c r="BQ154" s="107" t="n">
        <f aca="false">INDEX(BQ151:BQ153,MATCH($F146,$E$151:$E$153,0))</f>
        <v>3000</v>
      </c>
      <c r="BR154" s="107" t="n">
        <f aca="false">INDEX(BR151:BR153,MATCH($F146,$E$151:$E$153,0))</f>
        <v>3000</v>
      </c>
      <c r="BS154" s="107" t="n">
        <f aca="false">INDEX(BS151:BS153,MATCH($F146,$E$151:$E$153,0))</f>
        <v>3000</v>
      </c>
      <c r="BT154" s="107" t="n">
        <f aca="false">INDEX(BT151:BT153,MATCH($F146,$E$151:$E$153,0))</f>
        <v>3000</v>
      </c>
      <c r="BU154" s="107" t="n">
        <f aca="false">INDEX(BU151:BU153,MATCH($F146,$E$151:$E$153,0))</f>
        <v>3000</v>
      </c>
      <c r="BV154" s="107" t="n">
        <f aca="false">INDEX(BV151:BV153,MATCH($F146,$E$151:$E$153,0))</f>
        <v>3000</v>
      </c>
      <c r="BW154" s="107" t="n">
        <f aca="false">INDEX(BW151:BW153,MATCH($F146,$E$151:$E$153,0))</f>
        <v>3000</v>
      </c>
      <c r="BX154" s="107" t="n">
        <f aca="false">INDEX(BX151:BX153,MATCH($F146,$E$151:$E$153,0))</f>
        <v>3000</v>
      </c>
      <c r="BY154" s="107" t="n">
        <f aca="false">INDEX(BY151:BY153,MATCH($F146,$E$151:$E$153,0))</f>
        <v>3000</v>
      </c>
      <c r="BZ154" s="107" t="n">
        <f aca="false">INDEX(BZ151:BZ153,MATCH($F146,$E$151:$E$153,0))</f>
        <v>3000</v>
      </c>
      <c r="CA154" s="107" t="n">
        <f aca="false">INDEX(CA151:CA153,MATCH($F146,$E$151:$E$153,0))</f>
        <v>3000</v>
      </c>
      <c r="CB154" s="107" t="n">
        <f aca="false">INDEX(CB151:CB153,MATCH($F146,$E$151:$E$153,0))</f>
        <v>3000</v>
      </c>
      <c r="CC154" s="107" t="n">
        <f aca="false">INDEX(CC151:CC153,MATCH($F146,$E$151:$E$153,0))</f>
        <v>3000</v>
      </c>
      <c r="CD154" s="107" t="n">
        <f aca="false">INDEX(CD151:CD153,MATCH($F146,$E$151:$E$153,0))</f>
        <v>0</v>
      </c>
      <c r="CE154" s="107" t="n">
        <f aca="false">INDEX(CE151:CE153,MATCH($F146,$E$151:$E$153,0))</f>
        <v>0</v>
      </c>
      <c r="CF154" s="107" t="n">
        <f aca="false">INDEX(CF151:CF153,MATCH($F146,$E$151:$E$153,0))</f>
        <v>0</v>
      </c>
      <c r="CG154" s="107" t="n">
        <f aca="false">INDEX(CG151:CG153,MATCH($F146,$E$151:$E$153,0))</f>
        <v>0</v>
      </c>
      <c r="CH154" s="107" t="n">
        <f aca="false">INDEX(CH151:CH153,MATCH($F146,$E$151:$E$153,0))</f>
        <v>0</v>
      </c>
      <c r="CI154" s="107" t="n">
        <f aca="false">INDEX(CI151:CI153,MATCH($F146,$E$151:$E$153,0))</f>
        <v>0</v>
      </c>
      <c r="CJ154" s="107" t="n">
        <f aca="false">INDEX(CJ151:CJ153,MATCH($F146,$E$151:$E$153,0))</f>
        <v>0</v>
      </c>
      <c r="CK154" s="107" t="n">
        <f aca="false">INDEX(CK151:CK153,MATCH($F146,$E$151:$E$153,0))</f>
        <v>0</v>
      </c>
      <c r="CL154" s="107" t="n">
        <f aca="false">INDEX(CL151:CL153,MATCH($F146,$E$151:$E$153,0))</f>
        <v>0</v>
      </c>
      <c r="CM154" s="107" t="n">
        <f aca="false">INDEX(CM151:CM153,MATCH($F146,$E$151:$E$153,0))</f>
        <v>0</v>
      </c>
      <c r="CN154" s="107" t="n">
        <f aca="false">INDEX(CN151:CN153,MATCH($F146,$E$151:$E$153,0))</f>
        <v>0</v>
      </c>
      <c r="CO154" s="107" t="n">
        <f aca="false">INDEX(CO151:CO153,MATCH($F146,$E$151:$E$153,0))</f>
        <v>0</v>
      </c>
      <c r="CP154" s="107" t="n">
        <f aca="false">INDEX(CP151:CP153,MATCH($F146,$E$151:$E$153,0))</f>
        <v>0</v>
      </c>
      <c r="CQ154" s="107" t="n">
        <f aca="false">INDEX(CQ151:CQ153,MATCH($F146,$E$151:$E$153,0))</f>
        <v>0</v>
      </c>
      <c r="CR154" s="107" t="n">
        <f aca="false">INDEX(CR151:CR153,MATCH($F146,$E$151:$E$153,0))</f>
        <v>0</v>
      </c>
      <c r="CS154" s="107" t="n">
        <f aca="false">INDEX(CS151:CS153,MATCH($F146,$E$151:$E$153,0))</f>
        <v>0</v>
      </c>
      <c r="CT154" s="107" t="n">
        <f aca="false">INDEX(CT151:CT153,MATCH($F146,$E$151:$E$153,0))</f>
        <v>0</v>
      </c>
      <c r="CU154" s="107" t="n">
        <f aca="false">INDEX(CU151:CU153,MATCH($F146,$E$151:$E$153,0))</f>
        <v>0</v>
      </c>
      <c r="CV154" s="107" t="n">
        <f aca="false">INDEX(CV151:CV153,MATCH($F146,$E$151:$E$153,0))</f>
        <v>0</v>
      </c>
      <c r="CW154" s="107" t="n">
        <f aca="false">INDEX(CW151:CW153,MATCH($F146,$E$151:$E$153,0))</f>
        <v>0</v>
      </c>
      <c r="CX154" s="107" t="n">
        <f aca="false">INDEX(CX151:CX153,MATCH($F146,$E$151:$E$153,0))</f>
        <v>0</v>
      </c>
      <c r="CY154" s="107" t="n">
        <f aca="false">INDEX(CY151:CY153,MATCH($F146,$E$151:$E$153,0))</f>
        <v>0</v>
      </c>
      <c r="CZ154" s="107" t="n">
        <f aca="false">INDEX(CZ151:CZ153,MATCH($F146,$E$151:$E$153,0))</f>
        <v>0</v>
      </c>
      <c r="DA154" s="107" t="n">
        <f aca="false">INDEX(DA151:DA153,MATCH($F146,$E$151:$E$153,0))</f>
        <v>0</v>
      </c>
      <c r="DB154" s="107" t="n">
        <f aca="false">INDEX(DB151:DB153,MATCH($F146,$E$151:$E$153,0))</f>
        <v>0</v>
      </c>
    </row>
    <row r="155" customFormat="false" ht="14.25" hidden="false" customHeight="false" outlineLevel="2" collapsed="false"/>
    <row r="156" customFormat="false" ht="18" hidden="false" customHeight="true" outlineLevel="2" collapsed="false">
      <c r="B156" s="66" t="s">
        <v>246</v>
      </c>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66"/>
      <c r="BN156" s="66"/>
      <c r="BO156" s="66"/>
      <c r="BP156" s="66"/>
      <c r="BQ156" s="66"/>
      <c r="BR156" s="66"/>
      <c r="BS156" s="66"/>
      <c r="BT156" s="66"/>
      <c r="BU156" s="66"/>
      <c r="BV156" s="66"/>
      <c r="BW156" s="66"/>
      <c r="BX156" s="66"/>
      <c r="BY156" s="66"/>
      <c r="BZ156" s="66"/>
      <c r="CA156" s="66"/>
      <c r="CB156" s="66"/>
      <c r="CC156" s="66"/>
      <c r="CD156" s="66"/>
      <c r="CE156" s="66"/>
      <c r="CF156" s="66"/>
      <c r="CG156" s="66"/>
      <c r="CH156" s="66"/>
      <c r="CI156" s="66"/>
      <c r="CJ156" s="66"/>
      <c r="CK156" s="66"/>
      <c r="CL156" s="66"/>
      <c r="CM156" s="66"/>
      <c r="CN156" s="66"/>
      <c r="CO156" s="66"/>
      <c r="CP156" s="66"/>
      <c r="CQ156" s="66"/>
      <c r="CR156" s="66"/>
      <c r="CS156" s="66"/>
      <c r="CT156" s="66"/>
      <c r="CU156" s="66"/>
      <c r="CV156" s="66"/>
      <c r="CW156" s="66"/>
      <c r="CX156" s="66"/>
      <c r="CY156" s="66"/>
      <c r="CZ156" s="66"/>
      <c r="DA156" s="66"/>
      <c r="DB156" s="66"/>
      <c r="DC156" s="66"/>
    </row>
    <row r="157" customFormat="false" ht="15" hidden="false" customHeight="true" outlineLevel="3" collapsed="false"/>
    <row r="158" customFormat="false" ht="14.25" hidden="false" customHeight="false" outlineLevel="3" collapsed="false">
      <c r="C158" s="78" t="s">
        <v>247</v>
      </c>
    </row>
    <row r="159" customFormat="false" ht="14.25" hidden="false" customHeight="false" outlineLevel="3" collapsed="false"/>
    <row r="160" customFormat="false" ht="14.25" hidden="false" customHeight="false" outlineLevel="3" collapsed="false">
      <c r="E160" s="3" t="s">
        <v>153</v>
      </c>
      <c r="G160" s="71"/>
      <c r="AA160" s="79" t="n">
        <f aca="false">$AA$4</f>
        <v>1</v>
      </c>
      <c r="AB160" s="80" t="n">
        <f aca="false">AA160+1</f>
        <v>2</v>
      </c>
      <c r="AC160" s="80" t="n">
        <f aca="false">AB160+1</f>
        <v>3</v>
      </c>
      <c r="AD160" s="80" t="n">
        <f aca="false">AC160+1</f>
        <v>4</v>
      </c>
      <c r="AE160" s="80" t="n">
        <f aca="false">AD160+1</f>
        <v>5</v>
      </c>
      <c r="AF160" s="80" t="n">
        <f aca="false">AE160+1</f>
        <v>6</v>
      </c>
      <c r="AG160" s="80" t="n">
        <f aca="false">AF160+1</f>
        <v>7</v>
      </c>
      <c r="AH160" s="80" t="n">
        <f aca="false">AG160+1</f>
        <v>8</v>
      </c>
      <c r="AI160" s="80" t="n">
        <f aca="false">AH160+1</f>
        <v>9</v>
      </c>
      <c r="AJ160" s="80" t="n">
        <f aca="false">AI160+1</f>
        <v>10</v>
      </c>
      <c r="AK160" s="80" t="n">
        <f aca="false">AJ160+1</f>
        <v>11</v>
      </c>
      <c r="AL160" s="80" t="n">
        <f aca="false">AK160+1</f>
        <v>12</v>
      </c>
      <c r="AM160" s="80" t="n">
        <f aca="false">AL160+1</f>
        <v>13</v>
      </c>
      <c r="AN160" s="80" t="n">
        <f aca="false">AM160+1</f>
        <v>14</v>
      </c>
      <c r="AO160" s="80" t="n">
        <f aca="false">AN160+1</f>
        <v>15</v>
      </c>
      <c r="AP160" s="80" t="n">
        <f aca="false">AO160+1</f>
        <v>16</v>
      </c>
      <c r="AQ160" s="80" t="n">
        <f aca="false">AP160+1</f>
        <v>17</v>
      </c>
      <c r="AR160" s="80" t="n">
        <f aca="false">AQ160+1</f>
        <v>18</v>
      </c>
      <c r="AS160" s="80" t="n">
        <f aca="false">AR160+1</f>
        <v>19</v>
      </c>
      <c r="AT160" s="80" t="n">
        <f aca="false">AS160+1</f>
        <v>20</v>
      </c>
      <c r="AU160" s="80" t="n">
        <f aca="false">AT160+1</f>
        <v>21</v>
      </c>
      <c r="AV160" s="80" t="n">
        <f aca="false">AU160+1</f>
        <v>22</v>
      </c>
      <c r="AW160" s="80" t="n">
        <f aca="false">AV160+1</f>
        <v>23</v>
      </c>
      <c r="AX160" s="80" t="n">
        <f aca="false">AW160+1</f>
        <v>24</v>
      </c>
      <c r="AY160" s="80" t="n">
        <f aca="false">AX160+1</f>
        <v>25</v>
      </c>
      <c r="AZ160" s="80" t="n">
        <f aca="false">AY160+1</f>
        <v>26</v>
      </c>
      <c r="BA160" s="80" t="n">
        <f aca="false">AZ160+1</f>
        <v>27</v>
      </c>
      <c r="BB160" s="80" t="n">
        <f aca="false">BA160+1</f>
        <v>28</v>
      </c>
      <c r="BC160" s="80" t="n">
        <f aca="false">BB160+1</f>
        <v>29</v>
      </c>
      <c r="BD160" s="80" t="n">
        <f aca="false">BC160+1</f>
        <v>30</v>
      </c>
      <c r="BE160" s="80" t="n">
        <f aca="false">BD160+1</f>
        <v>31</v>
      </c>
      <c r="BF160" s="80" t="n">
        <f aca="false">BE160+1</f>
        <v>32</v>
      </c>
      <c r="BG160" s="80" t="n">
        <f aca="false">BF160+1</f>
        <v>33</v>
      </c>
      <c r="BH160" s="80" t="n">
        <f aca="false">BG160+1</f>
        <v>34</v>
      </c>
      <c r="BI160" s="80" t="n">
        <f aca="false">BH160+1</f>
        <v>35</v>
      </c>
      <c r="BJ160" s="80" t="n">
        <f aca="false">BI160+1</f>
        <v>36</v>
      </c>
      <c r="BK160" s="80" t="n">
        <f aca="false">BJ160+1</f>
        <v>37</v>
      </c>
      <c r="BL160" s="80" t="n">
        <f aca="false">BK160+1</f>
        <v>38</v>
      </c>
      <c r="BM160" s="80" t="n">
        <f aca="false">BL160+1</f>
        <v>39</v>
      </c>
      <c r="BN160" s="80" t="n">
        <f aca="false">BM160+1</f>
        <v>40</v>
      </c>
      <c r="BO160" s="80" t="n">
        <f aca="false">BN160+1</f>
        <v>41</v>
      </c>
      <c r="BP160" s="80" t="n">
        <f aca="false">BO160+1</f>
        <v>42</v>
      </c>
      <c r="BQ160" s="80" t="n">
        <f aca="false">BP160+1</f>
        <v>43</v>
      </c>
      <c r="BR160" s="80" t="n">
        <f aca="false">BQ160+1</f>
        <v>44</v>
      </c>
      <c r="BS160" s="80" t="n">
        <f aca="false">BR160+1</f>
        <v>45</v>
      </c>
      <c r="BT160" s="80" t="n">
        <f aca="false">BS160+1</f>
        <v>46</v>
      </c>
      <c r="BU160" s="80" t="n">
        <f aca="false">BT160+1</f>
        <v>47</v>
      </c>
      <c r="BV160" s="80" t="n">
        <f aca="false">BU160+1</f>
        <v>48</v>
      </c>
      <c r="BW160" s="80" t="n">
        <f aca="false">BV160+1</f>
        <v>49</v>
      </c>
      <c r="BX160" s="80" t="n">
        <f aca="false">BW160+1</f>
        <v>50</v>
      </c>
      <c r="BY160" s="80" t="n">
        <f aca="false">BX160+1</f>
        <v>51</v>
      </c>
      <c r="BZ160" s="80" t="n">
        <f aca="false">BY160+1</f>
        <v>52</v>
      </c>
      <c r="CA160" s="80" t="n">
        <f aca="false">BZ160+1</f>
        <v>53</v>
      </c>
      <c r="CB160" s="80" t="n">
        <f aca="false">CA160+1</f>
        <v>54</v>
      </c>
      <c r="CC160" s="80" t="n">
        <f aca="false">CB160+1</f>
        <v>55</v>
      </c>
      <c r="CD160" s="80" t="n">
        <f aca="false">CC160+1</f>
        <v>56</v>
      </c>
      <c r="CE160" s="80" t="n">
        <f aca="false">CD160+1</f>
        <v>57</v>
      </c>
      <c r="CF160" s="80" t="n">
        <f aca="false">CE160+1</f>
        <v>58</v>
      </c>
      <c r="CG160" s="80" t="n">
        <f aca="false">CF160+1</f>
        <v>59</v>
      </c>
      <c r="CH160" s="80" t="n">
        <f aca="false">CG160+1</f>
        <v>60</v>
      </c>
      <c r="CI160" s="80" t="n">
        <f aca="false">CH160+1</f>
        <v>61</v>
      </c>
      <c r="CJ160" s="80" t="n">
        <f aca="false">CI160+1</f>
        <v>62</v>
      </c>
      <c r="CK160" s="80" t="n">
        <f aca="false">CJ160+1</f>
        <v>63</v>
      </c>
      <c r="CL160" s="80" t="n">
        <f aca="false">CK160+1</f>
        <v>64</v>
      </c>
      <c r="CM160" s="80" t="n">
        <f aca="false">CL160+1</f>
        <v>65</v>
      </c>
      <c r="CN160" s="80" t="n">
        <f aca="false">CM160+1</f>
        <v>66</v>
      </c>
      <c r="CO160" s="80" t="n">
        <f aca="false">CN160+1</f>
        <v>67</v>
      </c>
      <c r="CP160" s="80" t="n">
        <f aca="false">CO160+1</f>
        <v>68</v>
      </c>
      <c r="CQ160" s="80" t="n">
        <f aca="false">CP160+1</f>
        <v>69</v>
      </c>
      <c r="CR160" s="80" t="n">
        <f aca="false">CQ160+1</f>
        <v>70</v>
      </c>
      <c r="CS160" s="80" t="n">
        <f aca="false">CR160+1</f>
        <v>71</v>
      </c>
      <c r="CT160" s="80" t="n">
        <f aca="false">CS160+1</f>
        <v>72</v>
      </c>
      <c r="CU160" s="80" t="n">
        <f aca="false">CT160+1</f>
        <v>73</v>
      </c>
      <c r="CV160" s="80" t="n">
        <f aca="false">CU160+1</f>
        <v>74</v>
      </c>
      <c r="CW160" s="80" t="n">
        <f aca="false">CV160+1</f>
        <v>75</v>
      </c>
      <c r="CX160" s="80" t="n">
        <f aca="false">CW160+1</f>
        <v>76</v>
      </c>
      <c r="CY160" s="80" t="n">
        <f aca="false">CX160+1</f>
        <v>77</v>
      </c>
      <c r="CZ160" s="80" t="n">
        <f aca="false">CY160+1</f>
        <v>78</v>
      </c>
      <c r="DA160" s="80" t="n">
        <f aca="false">CZ160+1</f>
        <v>79</v>
      </c>
      <c r="DB160" s="80" t="n">
        <f aca="false">DA160+1</f>
        <v>80</v>
      </c>
    </row>
    <row r="161" customFormat="false" ht="14.25" hidden="false" customHeight="false" outlineLevel="3" collapsed="false">
      <c r="E161" s="108" t="s">
        <v>248</v>
      </c>
      <c r="G161" s="71" t="str">
        <f aca="false">Currency_unit&amp;"/dmt"</f>
        <v>US$/dmt</v>
      </c>
      <c r="H161" s="70" t="s">
        <v>249</v>
      </c>
      <c r="Y161" s="83"/>
      <c r="AA161" s="84" t="n">
        <v>85</v>
      </c>
      <c r="AB161" s="84" t="n">
        <v>85</v>
      </c>
      <c r="AC161" s="84" t="n">
        <v>85</v>
      </c>
      <c r="AD161" s="84" t="n">
        <v>85</v>
      </c>
      <c r="AE161" s="84" t="n">
        <v>85</v>
      </c>
      <c r="AF161" s="84" t="n">
        <v>85</v>
      </c>
      <c r="AG161" s="84" t="n">
        <v>85</v>
      </c>
      <c r="AH161" s="84" t="n">
        <v>85</v>
      </c>
      <c r="AI161" s="84" t="n">
        <v>85</v>
      </c>
      <c r="AJ161" s="84" t="n">
        <v>85</v>
      </c>
      <c r="AK161" s="84" t="n">
        <v>85</v>
      </c>
      <c r="AL161" s="84" t="n">
        <v>85</v>
      </c>
      <c r="AM161" s="84" t="n">
        <v>85</v>
      </c>
      <c r="AN161" s="84" t="n">
        <v>85</v>
      </c>
      <c r="AO161" s="84" t="n">
        <v>85</v>
      </c>
      <c r="AP161" s="84" t="n">
        <v>85</v>
      </c>
      <c r="AQ161" s="84" t="n">
        <v>85</v>
      </c>
      <c r="AR161" s="84" t="n">
        <v>85</v>
      </c>
      <c r="AS161" s="84" t="n">
        <v>85</v>
      </c>
      <c r="AT161" s="84" t="n">
        <v>85</v>
      </c>
      <c r="AU161" s="84" t="n">
        <v>85</v>
      </c>
      <c r="AV161" s="84" t="n">
        <v>85</v>
      </c>
      <c r="AW161" s="84" t="n">
        <v>85</v>
      </c>
      <c r="AX161" s="84" t="n">
        <v>85</v>
      </c>
      <c r="AY161" s="84" t="n">
        <v>85</v>
      </c>
      <c r="AZ161" s="84" t="n">
        <v>85</v>
      </c>
      <c r="BA161" s="84" t="n">
        <v>85</v>
      </c>
      <c r="BB161" s="84" t="n">
        <v>85</v>
      </c>
      <c r="BC161" s="84" t="n">
        <v>85</v>
      </c>
      <c r="BD161" s="84" t="n">
        <v>85</v>
      </c>
      <c r="BE161" s="84" t="n">
        <v>85</v>
      </c>
      <c r="BF161" s="84" t="n">
        <v>85</v>
      </c>
      <c r="BG161" s="84" t="n">
        <v>85</v>
      </c>
      <c r="BH161" s="84" t="n">
        <v>85</v>
      </c>
      <c r="BI161" s="84" t="n">
        <v>85</v>
      </c>
      <c r="BJ161" s="84" t="n">
        <v>85</v>
      </c>
      <c r="BK161" s="84" t="n">
        <v>85</v>
      </c>
      <c r="BL161" s="84" t="n">
        <v>85</v>
      </c>
      <c r="BM161" s="84" t="n">
        <v>85</v>
      </c>
      <c r="BN161" s="84" t="n">
        <v>85</v>
      </c>
      <c r="BO161" s="84" t="n">
        <v>85</v>
      </c>
      <c r="BP161" s="84" t="n">
        <v>85</v>
      </c>
      <c r="BQ161" s="84" t="n">
        <v>85</v>
      </c>
      <c r="BR161" s="84" t="n">
        <v>85</v>
      </c>
      <c r="BS161" s="84" t="n">
        <v>85</v>
      </c>
      <c r="BT161" s="84" t="n">
        <v>85</v>
      </c>
      <c r="BU161" s="84" t="n">
        <v>85</v>
      </c>
      <c r="BV161" s="84" t="n">
        <v>85</v>
      </c>
      <c r="BW161" s="84" t="n">
        <v>85</v>
      </c>
      <c r="BX161" s="84" t="n">
        <v>85</v>
      </c>
      <c r="BY161" s="84" t="n">
        <v>85</v>
      </c>
      <c r="BZ161" s="84" t="n">
        <v>85</v>
      </c>
      <c r="CA161" s="84" t="n">
        <v>85</v>
      </c>
      <c r="CB161" s="84" t="n">
        <v>85</v>
      </c>
      <c r="CC161" s="84" t="n">
        <v>85</v>
      </c>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row>
    <row r="162" customFormat="false" ht="14.25" hidden="false" customHeight="false" outlineLevel="3" collapsed="false">
      <c r="E162" s="108" t="s">
        <v>250</v>
      </c>
      <c r="G162" s="71" t="str">
        <f aca="false">Currency_unit&amp;"/t payable copper"</f>
        <v>US$/t payable copper</v>
      </c>
      <c r="H162" s="70" t="s">
        <v>251</v>
      </c>
      <c r="Y162" s="83"/>
      <c r="AA162" s="84" t="n">
        <v>176.3696</v>
      </c>
      <c r="AB162" s="84" t="n">
        <v>176.3696</v>
      </c>
      <c r="AC162" s="84" t="n">
        <v>176.3696</v>
      </c>
      <c r="AD162" s="84" t="n">
        <v>176.3696</v>
      </c>
      <c r="AE162" s="84" t="n">
        <v>176.3696</v>
      </c>
      <c r="AF162" s="84" t="n">
        <v>176.3696</v>
      </c>
      <c r="AG162" s="84" t="n">
        <v>176.3696</v>
      </c>
      <c r="AH162" s="84" t="n">
        <v>176.3696</v>
      </c>
      <c r="AI162" s="84" t="n">
        <v>176.3696</v>
      </c>
      <c r="AJ162" s="84" t="n">
        <v>176.3696</v>
      </c>
      <c r="AK162" s="84" t="n">
        <v>176.3696</v>
      </c>
      <c r="AL162" s="84" t="n">
        <v>176.3696</v>
      </c>
      <c r="AM162" s="84" t="n">
        <v>176.3696</v>
      </c>
      <c r="AN162" s="84" t="n">
        <v>176.3696</v>
      </c>
      <c r="AO162" s="84" t="n">
        <v>176.3696</v>
      </c>
      <c r="AP162" s="84" t="n">
        <v>176.3696</v>
      </c>
      <c r="AQ162" s="84" t="n">
        <v>176.3696</v>
      </c>
      <c r="AR162" s="84" t="n">
        <v>176.3696</v>
      </c>
      <c r="AS162" s="84" t="n">
        <v>176.3696</v>
      </c>
      <c r="AT162" s="84" t="n">
        <v>176.3696</v>
      </c>
      <c r="AU162" s="84" t="n">
        <v>176.3696</v>
      </c>
      <c r="AV162" s="84" t="n">
        <v>176.3696</v>
      </c>
      <c r="AW162" s="84" t="n">
        <v>176.3696</v>
      </c>
      <c r="AX162" s="84" t="n">
        <v>176.3696</v>
      </c>
      <c r="AY162" s="84" t="n">
        <v>176.3696</v>
      </c>
      <c r="AZ162" s="84" t="n">
        <v>176.3696</v>
      </c>
      <c r="BA162" s="84" t="n">
        <v>176.3696</v>
      </c>
      <c r="BB162" s="84" t="n">
        <v>176.3696</v>
      </c>
      <c r="BC162" s="84" t="n">
        <v>176.3696</v>
      </c>
      <c r="BD162" s="84" t="n">
        <v>176.3696</v>
      </c>
      <c r="BE162" s="84" t="n">
        <v>176.3696</v>
      </c>
      <c r="BF162" s="84" t="n">
        <v>176.3696</v>
      </c>
      <c r="BG162" s="84" t="n">
        <v>176.3696</v>
      </c>
      <c r="BH162" s="84" t="n">
        <v>176.3696</v>
      </c>
      <c r="BI162" s="84" t="n">
        <v>176.3696</v>
      </c>
      <c r="BJ162" s="84" t="n">
        <v>176.3696</v>
      </c>
      <c r="BK162" s="84" t="n">
        <v>176.3696</v>
      </c>
      <c r="BL162" s="84" t="n">
        <v>176.3696</v>
      </c>
      <c r="BM162" s="84" t="n">
        <v>176.3696</v>
      </c>
      <c r="BN162" s="84" t="n">
        <v>176.3696</v>
      </c>
      <c r="BO162" s="84" t="n">
        <v>176.3696</v>
      </c>
      <c r="BP162" s="84" t="n">
        <v>176.3696</v>
      </c>
      <c r="BQ162" s="84" t="n">
        <v>176.3696</v>
      </c>
      <c r="BR162" s="84" t="n">
        <v>176.3696</v>
      </c>
      <c r="BS162" s="84" t="n">
        <v>176.3696</v>
      </c>
      <c r="BT162" s="84" t="n">
        <v>176.3696</v>
      </c>
      <c r="BU162" s="84" t="n">
        <v>176.3696</v>
      </c>
      <c r="BV162" s="84" t="n">
        <v>176.3696</v>
      </c>
      <c r="BW162" s="84" t="n">
        <v>176.3696</v>
      </c>
      <c r="BX162" s="84" t="n">
        <v>176.3696</v>
      </c>
      <c r="BY162" s="84" t="n">
        <v>176.3696</v>
      </c>
      <c r="BZ162" s="84" t="n">
        <v>176.3696</v>
      </c>
      <c r="CA162" s="84" t="n">
        <v>176.3696</v>
      </c>
      <c r="CB162" s="84" t="n">
        <v>176.3696</v>
      </c>
      <c r="CC162" s="84" t="n">
        <v>176.3696</v>
      </c>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row>
    <row r="163" customFormat="false" ht="14.25" hidden="false" customHeight="false" outlineLevel="3" collapsed="false">
      <c r="E163" s="108" t="s">
        <v>252</v>
      </c>
      <c r="G163" s="71" t="str">
        <f aca="false">Currency_unit&amp;"/oz payable gold"</f>
        <v>US$/oz payable gold</v>
      </c>
      <c r="H163" s="70" t="s">
        <v>253</v>
      </c>
      <c r="Y163" s="83"/>
      <c r="AA163" s="84" t="n">
        <v>5.1</v>
      </c>
      <c r="AB163" s="84" t="n">
        <v>5.1</v>
      </c>
      <c r="AC163" s="84" t="n">
        <v>5.1</v>
      </c>
      <c r="AD163" s="84" t="n">
        <v>5.1</v>
      </c>
      <c r="AE163" s="84" t="n">
        <v>5.1</v>
      </c>
      <c r="AF163" s="84" t="n">
        <v>5.1</v>
      </c>
      <c r="AG163" s="84" t="n">
        <v>5.1</v>
      </c>
      <c r="AH163" s="84" t="n">
        <v>5.1</v>
      </c>
      <c r="AI163" s="84" t="n">
        <v>5.1</v>
      </c>
      <c r="AJ163" s="84" t="n">
        <v>5.1</v>
      </c>
      <c r="AK163" s="84" t="n">
        <v>5.1</v>
      </c>
      <c r="AL163" s="84" t="n">
        <v>5.1</v>
      </c>
      <c r="AM163" s="84" t="n">
        <v>5.1</v>
      </c>
      <c r="AN163" s="84" t="n">
        <v>5.1</v>
      </c>
      <c r="AO163" s="84" t="n">
        <v>5.1</v>
      </c>
      <c r="AP163" s="84" t="n">
        <v>5.1</v>
      </c>
      <c r="AQ163" s="84" t="n">
        <v>5.1</v>
      </c>
      <c r="AR163" s="84" t="n">
        <v>5.1</v>
      </c>
      <c r="AS163" s="84" t="n">
        <v>5.1</v>
      </c>
      <c r="AT163" s="84" t="n">
        <v>5.1</v>
      </c>
      <c r="AU163" s="84" t="n">
        <v>5.1</v>
      </c>
      <c r="AV163" s="84" t="n">
        <v>5.1</v>
      </c>
      <c r="AW163" s="84" t="n">
        <v>5.1</v>
      </c>
      <c r="AX163" s="84" t="n">
        <v>5.1</v>
      </c>
      <c r="AY163" s="84" t="n">
        <v>5.1</v>
      </c>
      <c r="AZ163" s="84" t="n">
        <v>5.1</v>
      </c>
      <c r="BA163" s="84" t="n">
        <v>5.1</v>
      </c>
      <c r="BB163" s="84" t="n">
        <v>5.1</v>
      </c>
      <c r="BC163" s="84" t="n">
        <v>5.1</v>
      </c>
      <c r="BD163" s="84" t="n">
        <v>5.1</v>
      </c>
      <c r="BE163" s="84" t="n">
        <v>5.1</v>
      </c>
      <c r="BF163" s="84" t="n">
        <v>5.1</v>
      </c>
      <c r="BG163" s="84" t="n">
        <v>5.1</v>
      </c>
      <c r="BH163" s="84" t="n">
        <v>5.1</v>
      </c>
      <c r="BI163" s="84" t="n">
        <v>5.1</v>
      </c>
      <c r="BJ163" s="84" t="n">
        <v>5.1</v>
      </c>
      <c r="BK163" s="84" t="n">
        <v>5.1</v>
      </c>
      <c r="BL163" s="84" t="n">
        <v>5.1</v>
      </c>
      <c r="BM163" s="84" t="n">
        <v>5.1</v>
      </c>
      <c r="BN163" s="84" t="n">
        <v>5.1</v>
      </c>
      <c r="BO163" s="84" t="n">
        <v>5.1</v>
      </c>
      <c r="BP163" s="84" t="n">
        <v>5.1</v>
      </c>
      <c r="BQ163" s="84" t="n">
        <v>5.1</v>
      </c>
      <c r="BR163" s="84" t="n">
        <v>5.1</v>
      </c>
      <c r="BS163" s="84" t="n">
        <v>5.1</v>
      </c>
      <c r="BT163" s="84" t="n">
        <v>5.1</v>
      </c>
      <c r="BU163" s="84" t="n">
        <v>5.1</v>
      </c>
      <c r="BV163" s="84" t="n">
        <v>5.1</v>
      </c>
      <c r="BW163" s="84" t="n">
        <v>5.1</v>
      </c>
      <c r="BX163" s="84" t="n">
        <v>5.1</v>
      </c>
      <c r="BY163" s="84" t="n">
        <v>5.1</v>
      </c>
      <c r="BZ163" s="84" t="n">
        <v>5.1</v>
      </c>
      <c r="CA163" s="84" t="n">
        <v>5.1</v>
      </c>
      <c r="CB163" s="84" t="n">
        <v>5.1</v>
      </c>
      <c r="CC163" s="84" t="n">
        <v>5.1</v>
      </c>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row>
    <row r="164" customFormat="false" ht="35.5" hidden="false" customHeight="false" outlineLevel="3" collapsed="false">
      <c r="E164" s="108" t="s">
        <v>254</v>
      </c>
      <c r="G164" s="71" t="str">
        <f aca="false">Currency_unit&amp;"/wmt"</f>
        <v>US$/wmt</v>
      </c>
      <c r="H164" s="70" t="s">
        <v>255</v>
      </c>
      <c r="Y164" s="83"/>
      <c r="AA164" s="84" t="n">
        <v>0</v>
      </c>
      <c r="AB164" s="84" t="n">
        <v>0</v>
      </c>
      <c r="AC164" s="84" t="n">
        <v>0</v>
      </c>
      <c r="AD164" s="84" t="n">
        <v>0</v>
      </c>
      <c r="AE164" s="84" t="n">
        <v>0</v>
      </c>
      <c r="AF164" s="84" t="n">
        <v>0</v>
      </c>
      <c r="AG164" s="84" t="n">
        <v>0</v>
      </c>
      <c r="AH164" s="84" t="n">
        <v>0</v>
      </c>
      <c r="AI164" s="84" t="n">
        <v>0</v>
      </c>
      <c r="AJ164" s="84" t="n">
        <v>0</v>
      </c>
      <c r="AK164" s="84" t="n">
        <v>0</v>
      </c>
      <c r="AL164" s="84" t="n">
        <v>0</v>
      </c>
      <c r="AM164" s="84" t="n">
        <v>0</v>
      </c>
      <c r="AN164" s="84" t="n">
        <v>0</v>
      </c>
      <c r="AO164" s="84" t="n">
        <v>0</v>
      </c>
      <c r="AP164" s="84" t="n">
        <v>0</v>
      </c>
      <c r="AQ164" s="84" t="n">
        <v>0</v>
      </c>
      <c r="AR164" s="84" t="n">
        <v>0</v>
      </c>
      <c r="AS164" s="84" t="n">
        <v>0</v>
      </c>
      <c r="AT164" s="84" t="n">
        <v>0</v>
      </c>
      <c r="AU164" s="84" t="n">
        <v>0</v>
      </c>
      <c r="AV164" s="84" t="n">
        <v>0</v>
      </c>
      <c r="AW164" s="84" t="n">
        <v>0</v>
      </c>
      <c r="AX164" s="84" t="n">
        <v>0</v>
      </c>
      <c r="AY164" s="84" t="n">
        <v>0</v>
      </c>
      <c r="AZ164" s="84" t="n">
        <v>0</v>
      </c>
      <c r="BA164" s="84" t="n">
        <v>0</v>
      </c>
      <c r="BB164" s="84" t="n">
        <v>0</v>
      </c>
      <c r="BC164" s="84" t="n">
        <v>0</v>
      </c>
      <c r="BD164" s="84" t="n">
        <v>0</v>
      </c>
      <c r="BE164" s="84" t="n">
        <v>0</v>
      </c>
      <c r="BF164" s="84" t="n">
        <v>0</v>
      </c>
      <c r="BG164" s="84" t="n">
        <v>0</v>
      </c>
      <c r="BH164" s="84" t="n">
        <v>0</v>
      </c>
      <c r="BI164" s="84" t="n">
        <v>0</v>
      </c>
      <c r="BJ164" s="84" t="n">
        <v>0</v>
      </c>
      <c r="BK164" s="84" t="n">
        <v>0</v>
      </c>
      <c r="BL164" s="84" t="n">
        <v>0</v>
      </c>
      <c r="BM164" s="84" t="n">
        <v>0</v>
      </c>
      <c r="BN164" s="84" t="n">
        <v>0</v>
      </c>
      <c r="BO164" s="84" t="n">
        <v>0</v>
      </c>
      <c r="BP164" s="84" t="n">
        <v>0</v>
      </c>
      <c r="BQ164" s="84" t="n">
        <v>0</v>
      </c>
      <c r="BR164" s="84" t="n">
        <v>0</v>
      </c>
      <c r="BS164" s="84" t="n">
        <v>0</v>
      </c>
      <c r="BT164" s="84" t="n">
        <v>0</v>
      </c>
      <c r="BU164" s="84" t="n">
        <v>0</v>
      </c>
      <c r="BV164" s="84" t="n">
        <v>0</v>
      </c>
      <c r="BW164" s="84" t="n">
        <v>0</v>
      </c>
      <c r="BX164" s="84" t="n">
        <v>0</v>
      </c>
      <c r="BY164" s="84" t="n">
        <v>0</v>
      </c>
      <c r="BZ164" s="84" t="n">
        <v>0</v>
      </c>
      <c r="CA164" s="84" t="n">
        <v>0</v>
      </c>
      <c r="CB164" s="84" t="n">
        <v>0</v>
      </c>
      <c r="CC164" s="84" t="n">
        <v>0</v>
      </c>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row>
    <row r="165" customFormat="false" ht="35.5" hidden="false" customHeight="false" outlineLevel="3" collapsed="false">
      <c r="E165" s="108" t="s">
        <v>256</v>
      </c>
      <c r="G165" s="71" t="str">
        <f aca="false">Currency_unit&amp;"/wmt"</f>
        <v>US$/wmt</v>
      </c>
      <c r="H165" s="70" t="s">
        <v>257</v>
      </c>
      <c r="Y165" s="83"/>
      <c r="AA165" s="84" t="n">
        <v>0</v>
      </c>
      <c r="AB165" s="84" t="n">
        <v>0</v>
      </c>
      <c r="AC165" s="84" t="n">
        <v>0</v>
      </c>
      <c r="AD165" s="84" t="n">
        <v>0</v>
      </c>
      <c r="AE165" s="84" t="n">
        <v>0</v>
      </c>
      <c r="AF165" s="84" t="n">
        <v>0</v>
      </c>
      <c r="AG165" s="84" t="n">
        <v>0</v>
      </c>
      <c r="AH165" s="84" t="n">
        <v>0</v>
      </c>
      <c r="AI165" s="84" t="n">
        <v>0</v>
      </c>
      <c r="AJ165" s="84" t="n">
        <v>0</v>
      </c>
      <c r="AK165" s="84" t="n">
        <v>0</v>
      </c>
      <c r="AL165" s="84" t="n">
        <v>0</v>
      </c>
      <c r="AM165" s="84" t="n">
        <v>0</v>
      </c>
      <c r="AN165" s="84" t="n">
        <v>0</v>
      </c>
      <c r="AO165" s="84" t="n">
        <v>0</v>
      </c>
      <c r="AP165" s="84" t="n">
        <v>0</v>
      </c>
      <c r="AQ165" s="84" t="n">
        <v>0</v>
      </c>
      <c r="AR165" s="84" t="n">
        <v>0</v>
      </c>
      <c r="AS165" s="84" t="n">
        <v>0</v>
      </c>
      <c r="AT165" s="84" t="n">
        <v>0</v>
      </c>
      <c r="AU165" s="84" t="n">
        <v>0</v>
      </c>
      <c r="AV165" s="84" t="n">
        <v>0</v>
      </c>
      <c r="AW165" s="84" t="n">
        <v>0</v>
      </c>
      <c r="AX165" s="84" t="n">
        <v>0</v>
      </c>
      <c r="AY165" s="84" t="n">
        <v>0</v>
      </c>
      <c r="AZ165" s="84" t="n">
        <v>0</v>
      </c>
      <c r="BA165" s="84" t="n">
        <v>0</v>
      </c>
      <c r="BB165" s="84" t="n">
        <v>0</v>
      </c>
      <c r="BC165" s="84" t="n">
        <v>0</v>
      </c>
      <c r="BD165" s="84" t="n">
        <v>0</v>
      </c>
      <c r="BE165" s="84" t="n">
        <v>0</v>
      </c>
      <c r="BF165" s="84" t="n">
        <v>0</v>
      </c>
      <c r="BG165" s="84" t="n">
        <v>0</v>
      </c>
      <c r="BH165" s="84" t="n">
        <v>0</v>
      </c>
      <c r="BI165" s="84" t="n">
        <v>0</v>
      </c>
      <c r="BJ165" s="84" t="n">
        <v>0</v>
      </c>
      <c r="BK165" s="84" t="n">
        <v>0</v>
      </c>
      <c r="BL165" s="84" t="n">
        <v>0</v>
      </c>
      <c r="BM165" s="84" t="n">
        <v>0</v>
      </c>
      <c r="BN165" s="84" t="n">
        <v>0</v>
      </c>
      <c r="BO165" s="84" t="n">
        <v>0</v>
      </c>
      <c r="BP165" s="84" t="n">
        <v>0</v>
      </c>
      <c r="BQ165" s="84" t="n">
        <v>0</v>
      </c>
      <c r="BR165" s="84" t="n">
        <v>0</v>
      </c>
      <c r="BS165" s="84" t="n">
        <v>0</v>
      </c>
      <c r="BT165" s="84" t="n">
        <v>0</v>
      </c>
      <c r="BU165" s="84" t="n">
        <v>0</v>
      </c>
      <c r="BV165" s="84" t="n">
        <v>0</v>
      </c>
      <c r="BW165" s="84" t="n">
        <v>0</v>
      </c>
      <c r="BX165" s="84" t="n">
        <v>0</v>
      </c>
      <c r="BY165" s="84" t="n">
        <v>0</v>
      </c>
      <c r="BZ165" s="84" t="n">
        <v>0</v>
      </c>
      <c r="CA165" s="84" t="n">
        <v>0</v>
      </c>
      <c r="CB165" s="84" t="n">
        <v>0</v>
      </c>
      <c r="CC165" s="84" t="n">
        <v>0</v>
      </c>
      <c r="CD165" s="94"/>
      <c r="CE165" s="94"/>
      <c r="CF165" s="94"/>
      <c r="CG165" s="94"/>
      <c r="CH165" s="94"/>
      <c r="CI165" s="94"/>
      <c r="CJ165" s="94"/>
      <c r="CK165" s="94"/>
      <c r="CL165" s="94"/>
      <c r="CM165" s="94"/>
      <c r="CN165" s="94"/>
      <c r="CO165" s="94"/>
      <c r="CP165" s="94"/>
      <c r="CQ165" s="94"/>
      <c r="CR165" s="94"/>
      <c r="CS165" s="94"/>
      <c r="CT165" s="94"/>
      <c r="CU165" s="94"/>
      <c r="CV165" s="94"/>
      <c r="CW165" s="94"/>
      <c r="CX165" s="94"/>
      <c r="CY165" s="94"/>
      <c r="CZ165" s="94"/>
      <c r="DA165" s="94"/>
      <c r="DB165" s="94"/>
    </row>
    <row r="166" customFormat="false" ht="35.5" hidden="false" customHeight="false" outlineLevel="3" collapsed="false">
      <c r="E166" s="108" t="s">
        <v>258</v>
      </c>
      <c r="G166" s="71" t="str">
        <f aca="false">Currency_unit&amp;"/wmt"</f>
        <v>US$/wmt</v>
      </c>
      <c r="H166" s="70" t="s">
        <v>259</v>
      </c>
      <c r="Y166" s="83"/>
      <c r="AA166" s="84" t="n">
        <v>0</v>
      </c>
      <c r="AB166" s="84" t="n">
        <v>0</v>
      </c>
      <c r="AC166" s="84" t="n">
        <v>0</v>
      </c>
      <c r="AD166" s="84" t="n">
        <v>0</v>
      </c>
      <c r="AE166" s="84" t="n">
        <v>0</v>
      </c>
      <c r="AF166" s="84" t="n">
        <v>0</v>
      </c>
      <c r="AG166" s="84" t="n">
        <v>0</v>
      </c>
      <c r="AH166" s="84" t="n">
        <v>0</v>
      </c>
      <c r="AI166" s="84" t="n">
        <v>0</v>
      </c>
      <c r="AJ166" s="84" t="n">
        <v>0</v>
      </c>
      <c r="AK166" s="84" t="n">
        <v>0</v>
      </c>
      <c r="AL166" s="84" t="n">
        <v>0</v>
      </c>
      <c r="AM166" s="84" t="n">
        <v>0</v>
      </c>
      <c r="AN166" s="84" t="n">
        <v>0</v>
      </c>
      <c r="AO166" s="84" t="n">
        <v>0</v>
      </c>
      <c r="AP166" s="84" t="n">
        <v>0</v>
      </c>
      <c r="AQ166" s="84" t="n">
        <v>0</v>
      </c>
      <c r="AR166" s="84" t="n">
        <v>0</v>
      </c>
      <c r="AS166" s="84" t="n">
        <v>0</v>
      </c>
      <c r="AT166" s="84" t="n">
        <v>0</v>
      </c>
      <c r="AU166" s="84" t="n">
        <v>0</v>
      </c>
      <c r="AV166" s="84" t="n">
        <v>0</v>
      </c>
      <c r="AW166" s="84" t="n">
        <v>0</v>
      </c>
      <c r="AX166" s="84" t="n">
        <v>0</v>
      </c>
      <c r="AY166" s="84" t="n">
        <v>0</v>
      </c>
      <c r="AZ166" s="84" t="n">
        <v>0</v>
      </c>
      <c r="BA166" s="84" t="n">
        <v>0</v>
      </c>
      <c r="BB166" s="84" t="n">
        <v>0</v>
      </c>
      <c r="BC166" s="84" t="n">
        <v>0</v>
      </c>
      <c r="BD166" s="84" t="n">
        <v>0</v>
      </c>
      <c r="BE166" s="84" t="n">
        <v>0</v>
      </c>
      <c r="BF166" s="84" t="n">
        <v>0</v>
      </c>
      <c r="BG166" s="84" t="n">
        <v>0</v>
      </c>
      <c r="BH166" s="84" t="n">
        <v>0</v>
      </c>
      <c r="BI166" s="84" t="n">
        <v>0</v>
      </c>
      <c r="BJ166" s="84" t="n">
        <v>0</v>
      </c>
      <c r="BK166" s="84" t="n">
        <v>0</v>
      </c>
      <c r="BL166" s="84" t="n">
        <v>0</v>
      </c>
      <c r="BM166" s="84" t="n">
        <v>0</v>
      </c>
      <c r="BN166" s="84" t="n">
        <v>0</v>
      </c>
      <c r="BO166" s="84" t="n">
        <v>0</v>
      </c>
      <c r="BP166" s="84" t="n">
        <v>0</v>
      </c>
      <c r="BQ166" s="84" t="n">
        <v>0</v>
      </c>
      <c r="BR166" s="84" t="n">
        <v>0</v>
      </c>
      <c r="BS166" s="84" t="n">
        <v>0</v>
      </c>
      <c r="BT166" s="84" t="n">
        <v>0</v>
      </c>
      <c r="BU166" s="84" t="n">
        <v>0</v>
      </c>
      <c r="BV166" s="84" t="n">
        <v>0</v>
      </c>
      <c r="BW166" s="84" t="n">
        <v>0</v>
      </c>
      <c r="BX166" s="84" t="n">
        <v>0</v>
      </c>
      <c r="BY166" s="84" t="n">
        <v>0</v>
      </c>
      <c r="BZ166" s="84" t="n">
        <v>0</v>
      </c>
      <c r="CA166" s="84" t="n">
        <v>0</v>
      </c>
      <c r="CB166" s="84" t="n">
        <v>0</v>
      </c>
      <c r="CC166" s="84" t="n">
        <v>0</v>
      </c>
      <c r="CD166" s="94"/>
      <c r="CE166" s="94"/>
      <c r="CF166" s="94"/>
      <c r="CG166" s="94"/>
      <c r="CH166" s="94"/>
      <c r="CI166" s="94"/>
      <c r="CJ166" s="94"/>
      <c r="CK166" s="94"/>
      <c r="CL166" s="94"/>
      <c r="CM166" s="94"/>
      <c r="CN166" s="94"/>
      <c r="CO166" s="94"/>
      <c r="CP166" s="94"/>
      <c r="CQ166" s="94"/>
      <c r="CR166" s="94"/>
      <c r="CS166" s="94"/>
      <c r="CT166" s="94"/>
      <c r="CU166" s="94"/>
      <c r="CV166" s="94"/>
      <c r="CW166" s="94"/>
      <c r="CX166" s="94"/>
      <c r="CY166" s="94"/>
      <c r="CZ166" s="94"/>
      <c r="DA166" s="94"/>
      <c r="DB166" s="94"/>
    </row>
    <row r="167" customFormat="false" ht="46.95" hidden="false" customHeight="false" outlineLevel="3" collapsed="false">
      <c r="E167" s="108" t="s">
        <v>260</v>
      </c>
      <c r="G167" s="71" t="str">
        <f aca="false">Currency_unit&amp;"/wmt"</f>
        <v>US$/wmt</v>
      </c>
      <c r="H167" s="70" t="s">
        <v>261</v>
      </c>
      <c r="Y167" s="83"/>
      <c r="AA167" s="84" t="n">
        <v>0</v>
      </c>
      <c r="AB167" s="84" t="n">
        <v>0</v>
      </c>
      <c r="AC167" s="84" t="n">
        <v>0</v>
      </c>
      <c r="AD167" s="84" t="n">
        <v>0</v>
      </c>
      <c r="AE167" s="84" t="n">
        <v>0</v>
      </c>
      <c r="AF167" s="84" t="n">
        <v>0</v>
      </c>
      <c r="AG167" s="84" t="n">
        <v>0</v>
      </c>
      <c r="AH167" s="84" t="n">
        <v>0</v>
      </c>
      <c r="AI167" s="84" t="n">
        <v>0</v>
      </c>
      <c r="AJ167" s="84" t="n">
        <v>0</v>
      </c>
      <c r="AK167" s="84" t="n">
        <v>0</v>
      </c>
      <c r="AL167" s="84" t="n">
        <v>0</v>
      </c>
      <c r="AM167" s="84" t="n">
        <v>0</v>
      </c>
      <c r="AN167" s="84" t="n">
        <v>0</v>
      </c>
      <c r="AO167" s="84" t="n">
        <v>0</v>
      </c>
      <c r="AP167" s="84" t="n">
        <v>0</v>
      </c>
      <c r="AQ167" s="84" t="n">
        <v>0</v>
      </c>
      <c r="AR167" s="84" t="n">
        <v>0</v>
      </c>
      <c r="AS167" s="84" t="n">
        <v>0</v>
      </c>
      <c r="AT167" s="84" t="n">
        <v>0</v>
      </c>
      <c r="AU167" s="84" t="n">
        <v>0</v>
      </c>
      <c r="AV167" s="84" t="n">
        <v>0</v>
      </c>
      <c r="AW167" s="84" t="n">
        <v>0</v>
      </c>
      <c r="AX167" s="84" t="n">
        <v>0</v>
      </c>
      <c r="AY167" s="84" t="n">
        <v>0</v>
      </c>
      <c r="AZ167" s="84" t="n">
        <v>0</v>
      </c>
      <c r="BA167" s="84" t="n">
        <v>0</v>
      </c>
      <c r="BB167" s="84" t="n">
        <v>0</v>
      </c>
      <c r="BC167" s="84" t="n">
        <v>0</v>
      </c>
      <c r="BD167" s="84" t="n">
        <v>0</v>
      </c>
      <c r="BE167" s="84" t="n">
        <v>0</v>
      </c>
      <c r="BF167" s="84" t="n">
        <v>0</v>
      </c>
      <c r="BG167" s="84" t="n">
        <v>0</v>
      </c>
      <c r="BH167" s="84" t="n">
        <v>0</v>
      </c>
      <c r="BI167" s="84" t="n">
        <v>0</v>
      </c>
      <c r="BJ167" s="84" t="n">
        <v>0</v>
      </c>
      <c r="BK167" s="84" t="n">
        <v>0</v>
      </c>
      <c r="BL167" s="84" t="n">
        <v>0</v>
      </c>
      <c r="BM167" s="84" t="n">
        <v>0</v>
      </c>
      <c r="BN167" s="84" t="n">
        <v>0</v>
      </c>
      <c r="BO167" s="84" t="n">
        <v>0</v>
      </c>
      <c r="BP167" s="84" t="n">
        <v>0</v>
      </c>
      <c r="BQ167" s="84" t="n">
        <v>0</v>
      </c>
      <c r="BR167" s="84" t="n">
        <v>0</v>
      </c>
      <c r="BS167" s="84" t="n">
        <v>0</v>
      </c>
      <c r="BT167" s="84" t="n">
        <v>0</v>
      </c>
      <c r="BU167" s="84" t="n">
        <v>0</v>
      </c>
      <c r="BV167" s="84" t="n">
        <v>0</v>
      </c>
      <c r="BW167" s="84" t="n">
        <v>0</v>
      </c>
      <c r="BX167" s="84" t="n">
        <v>0</v>
      </c>
      <c r="BY167" s="84" t="n">
        <v>0</v>
      </c>
      <c r="BZ167" s="84" t="n">
        <v>0</v>
      </c>
      <c r="CA167" s="84" t="n">
        <v>0</v>
      </c>
      <c r="CB167" s="84" t="n">
        <v>0</v>
      </c>
      <c r="CC167" s="84" t="n">
        <v>0</v>
      </c>
      <c r="CD167" s="94"/>
      <c r="CE167" s="94"/>
      <c r="CF167" s="94"/>
      <c r="CG167" s="94"/>
      <c r="CH167" s="94"/>
      <c r="CI167" s="94"/>
      <c r="CJ167" s="94"/>
      <c r="CK167" s="94"/>
      <c r="CL167" s="94"/>
      <c r="CM167" s="94"/>
      <c r="CN167" s="94"/>
      <c r="CO167" s="94"/>
      <c r="CP167" s="94"/>
      <c r="CQ167" s="94"/>
      <c r="CR167" s="94"/>
      <c r="CS167" s="94"/>
      <c r="CT167" s="94"/>
      <c r="CU167" s="94"/>
      <c r="CV167" s="94"/>
      <c r="CW167" s="94"/>
      <c r="CX167" s="94"/>
      <c r="CY167" s="94"/>
      <c r="CZ167" s="94"/>
      <c r="DA167" s="94"/>
      <c r="DB167" s="94"/>
    </row>
    <row r="168" customFormat="false" ht="46.95" hidden="false" customHeight="false" outlineLevel="3" collapsed="false">
      <c r="E168" s="108" t="s">
        <v>262</v>
      </c>
      <c r="G168" s="71" t="s">
        <v>263</v>
      </c>
      <c r="H168" s="70" t="s">
        <v>264</v>
      </c>
      <c r="Y168" s="83"/>
      <c r="AA168" s="84" t="n">
        <v>0</v>
      </c>
      <c r="AB168" s="84" t="n">
        <v>0</v>
      </c>
      <c r="AC168" s="84" t="n">
        <v>0</v>
      </c>
      <c r="AD168" s="6" t="n">
        <v>0</v>
      </c>
      <c r="AE168" s="6" t="n">
        <v>0</v>
      </c>
      <c r="AF168" s="6" t="n">
        <v>0</v>
      </c>
      <c r="AG168" s="6" t="n">
        <v>0</v>
      </c>
      <c r="AH168" s="6" t="n">
        <v>0</v>
      </c>
      <c r="AI168" s="6" t="n">
        <v>0</v>
      </c>
      <c r="AJ168" s="6" t="n">
        <v>0</v>
      </c>
      <c r="AK168" s="6" t="n">
        <v>0</v>
      </c>
      <c r="AL168" s="6" t="n">
        <v>0</v>
      </c>
      <c r="AM168" s="6" t="n">
        <v>0</v>
      </c>
      <c r="AN168" s="6" t="n">
        <v>0</v>
      </c>
      <c r="AO168" s="6" t="n">
        <v>0</v>
      </c>
      <c r="AP168" s="6" t="n">
        <v>0</v>
      </c>
      <c r="AQ168" s="6" t="n">
        <v>0</v>
      </c>
      <c r="AR168" s="6" t="n">
        <v>0</v>
      </c>
      <c r="AS168" s="6" t="n">
        <v>0</v>
      </c>
      <c r="AT168" s="6" t="n">
        <v>0</v>
      </c>
      <c r="AU168" s="84" t="n">
        <v>0</v>
      </c>
      <c r="AV168" s="84" t="n">
        <v>0</v>
      </c>
      <c r="AW168" s="84" t="n">
        <v>0</v>
      </c>
      <c r="AX168" s="84" t="n">
        <v>0</v>
      </c>
      <c r="AY168" s="84" t="n">
        <v>0</v>
      </c>
      <c r="AZ168" s="84" t="n">
        <v>0</v>
      </c>
      <c r="BA168" s="84" t="n">
        <v>0</v>
      </c>
      <c r="BB168" s="84" t="n">
        <v>0</v>
      </c>
      <c r="BC168" s="84" t="n">
        <v>0</v>
      </c>
      <c r="BD168" s="84" t="n">
        <v>0</v>
      </c>
      <c r="BE168" s="84" t="n">
        <v>0</v>
      </c>
      <c r="BF168" s="84" t="n">
        <v>0</v>
      </c>
      <c r="BG168" s="84" t="n">
        <v>0</v>
      </c>
      <c r="BH168" s="84" t="n">
        <v>0</v>
      </c>
      <c r="BI168" s="84" t="n">
        <v>0</v>
      </c>
      <c r="BJ168" s="84" t="n">
        <v>0</v>
      </c>
      <c r="BK168" s="84" t="n">
        <v>0</v>
      </c>
      <c r="BL168" s="84" t="n">
        <v>0</v>
      </c>
      <c r="BM168" s="84" t="n">
        <v>0</v>
      </c>
      <c r="BN168" s="84" t="n">
        <v>0</v>
      </c>
      <c r="BO168" s="84" t="n">
        <v>0</v>
      </c>
      <c r="BP168" s="84" t="n">
        <v>0</v>
      </c>
      <c r="BQ168" s="84" t="n">
        <v>0</v>
      </c>
      <c r="BR168" s="84" t="n">
        <v>0</v>
      </c>
      <c r="BS168" s="84" t="n">
        <v>0</v>
      </c>
      <c r="BT168" s="84" t="n">
        <v>0</v>
      </c>
      <c r="BU168" s="84" t="n">
        <v>0</v>
      </c>
      <c r="BV168" s="84" t="n">
        <v>0</v>
      </c>
      <c r="BW168" s="84" t="n">
        <v>0</v>
      </c>
      <c r="BX168" s="84" t="n">
        <v>0</v>
      </c>
      <c r="BY168" s="84" t="n">
        <v>0</v>
      </c>
      <c r="BZ168" s="84" t="n">
        <v>0</v>
      </c>
      <c r="CA168" s="84" t="n">
        <v>0</v>
      </c>
      <c r="CB168" s="84" t="n">
        <v>0</v>
      </c>
      <c r="CC168" s="84" t="n">
        <v>0</v>
      </c>
      <c r="CD168" s="94"/>
      <c r="CE168" s="94"/>
      <c r="CF168" s="94"/>
      <c r="CG168" s="94"/>
      <c r="CH168" s="94"/>
      <c r="CI168" s="94"/>
      <c r="CJ168" s="94"/>
      <c r="CK168" s="94"/>
      <c r="CL168" s="94"/>
      <c r="CM168" s="94"/>
      <c r="CN168" s="94"/>
      <c r="CO168" s="94"/>
      <c r="CP168" s="94"/>
      <c r="CQ168" s="94"/>
      <c r="CR168" s="94"/>
      <c r="CS168" s="94"/>
      <c r="CT168" s="94"/>
      <c r="CU168" s="94"/>
      <c r="CV168" s="94"/>
      <c r="CW168" s="94"/>
      <c r="CX168" s="94"/>
      <c r="CY168" s="94"/>
      <c r="CZ168" s="94"/>
      <c r="DA168" s="94"/>
      <c r="DB168" s="94"/>
    </row>
    <row r="169" customFormat="false" ht="14.25" hidden="false" customHeight="false" outlineLevel="3" collapsed="false"/>
    <row r="170" customFormat="false" ht="14.25" hidden="false" customHeight="false" outlineLevel="2" collapsed="false"/>
    <row r="171" customFormat="false" ht="18" hidden="false" customHeight="true" outlineLevel="2" collapsed="false">
      <c r="B171" s="66" t="s">
        <v>265</v>
      </c>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66"/>
      <c r="CB171" s="66"/>
      <c r="CC171" s="66"/>
      <c r="CD171" s="66"/>
      <c r="CE171" s="66"/>
      <c r="CF171" s="66"/>
      <c r="CG171" s="66"/>
      <c r="CH171" s="66"/>
      <c r="CI171" s="66"/>
      <c r="CJ171" s="66"/>
      <c r="CK171" s="66"/>
      <c r="CL171" s="66"/>
      <c r="CM171" s="66"/>
      <c r="CN171" s="66"/>
      <c r="CO171" s="66"/>
      <c r="CP171" s="66"/>
      <c r="CQ171" s="66"/>
      <c r="CR171" s="66"/>
      <c r="CS171" s="66"/>
      <c r="CT171" s="66"/>
      <c r="CU171" s="66"/>
      <c r="CV171" s="66"/>
      <c r="CW171" s="66"/>
      <c r="CX171" s="66"/>
      <c r="CY171" s="66"/>
      <c r="CZ171" s="66"/>
      <c r="DA171" s="66"/>
      <c r="DB171" s="66"/>
      <c r="DC171" s="66"/>
    </row>
    <row r="172" customFormat="false" ht="15" hidden="false" customHeight="true" outlineLevel="3" collapsed="false"/>
    <row r="173" customFormat="false" ht="14.25" hidden="false" customHeight="false" outlineLevel="3" collapsed="false">
      <c r="C173" s="78" t="s">
        <v>265</v>
      </c>
    </row>
    <row r="174" customFormat="false" ht="14.25" hidden="false" customHeight="false" outlineLevel="3" collapsed="false"/>
    <row r="175" customFormat="false" ht="14.25" hidden="false" customHeight="false" outlineLevel="3" collapsed="false">
      <c r="E175" s="108" t="s">
        <v>266</v>
      </c>
      <c r="F175" s="9" t="n">
        <v>0.015</v>
      </c>
      <c r="G175" s="71" t="s">
        <v>267</v>
      </c>
      <c r="H175" s="70" t="s">
        <v>268</v>
      </c>
    </row>
    <row r="176" customFormat="false" ht="150" hidden="false" customHeight="false" outlineLevel="3" collapsed="false">
      <c r="E176" s="69" t="s">
        <v>269</v>
      </c>
      <c r="F176" s="16" t="n">
        <v>0.03</v>
      </c>
      <c r="H176" s="70" t="s">
        <v>270</v>
      </c>
    </row>
    <row r="177" customFormat="false" ht="14.25" hidden="false" customHeight="false" outlineLevel="2" collapsed="false"/>
    <row r="178" customFormat="false" ht="14.25" hidden="false" customHeight="false" outlineLevel="1" collapsed="false"/>
    <row r="179" customFormat="false" ht="20.25" hidden="false" customHeight="true" outlineLevel="1" collapsed="false">
      <c r="A179" s="65" t="s">
        <v>271</v>
      </c>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row>
    <row r="180" customFormat="false" ht="15" hidden="false" customHeight="true" outlineLevel="2" collapsed="false"/>
    <row r="181" customFormat="false" ht="18" hidden="false" customHeight="true" outlineLevel="2" collapsed="false">
      <c r="B181" s="66" t="s">
        <v>272</v>
      </c>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c r="BW181" s="66"/>
      <c r="BX181" s="66"/>
      <c r="BY181" s="66"/>
      <c r="BZ181" s="66"/>
      <c r="CA181" s="66"/>
      <c r="CB181" s="66"/>
      <c r="CC181" s="66"/>
      <c r="CD181" s="66"/>
      <c r="CE181" s="66"/>
      <c r="CF181" s="66"/>
      <c r="CG181" s="66"/>
      <c r="CH181" s="66"/>
      <c r="CI181" s="66"/>
      <c r="CJ181" s="66"/>
      <c r="CK181" s="66"/>
      <c r="CL181" s="66"/>
      <c r="CM181" s="66"/>
      <c r="CN181" s="66"/>
      <c r="CO181" s="66"/>
      <c r="CP181" s="66"/>
      <c r="CQ181" s="66"/>
      <c r="CR181" s="66"/>
      <c r="CS181" s="66"/>
      <c r="CT181" s="66"/>
      <c r="CU181" s="66"/>
      <c r="CV181" s="66"/>
      <c r="CW181" s="66"/>
      <c r="CX181" s="66"/>
      <c r="CY181" s="66"/>
      <c r="CZ181" s="66"/>
      <c r="DA181" s="66"/>
      <c r="DB181" s="66"/>
      <c r="DC181" s="66"/>
    </row>
    <row r="182" customFormat="false" ht="15" hidden="false" customHeight="true" outlineLevel="3" collapsed="false"/>
    <row r="183" customFormat="false" ht="14.25" hidden="false" customHeight="false" outlineLevel="3" collapsed="false">
      <c r="C183" s="78" t="s">
        <v>183</v>
      </c>
    </row>
    <row r="184" customFormat="false" ht="14.25" hidden="false" customHeight="false" outlineLevel="3" collapsed="false"/>
    <row r="185" customFormat="false" ht="14.25" hidden="false" customHeight="false" outlineLevel="3" collapsed="false">
      <c r="E185" s="3" t="s">
        <v>153</v>
      </c>
      <c r="G185" s="71"/>
      <c r="AA185" s="79" t="n">
        <f aca="false">$AA$4</f>
        <v>1</v>
      </c>
      <c r="AB185" s="80" t="n">
        <f aca="false">AA185+1</f>
        <v>2</v>
      </c>
      <c r="AC185" s="80" t="n">
        <f aca="false">AB185+1</f>
        <v>3</v>
      </c>
      <c r="AD185" s="80" t="n">
        <f aca="false">AC185+1</f>
        <v>4</v>
      </c>
      <c r="AE185" s="80" t="n">
        <f aca="false">AD185+1</f>
        <v>5</v>
      </c>
      <c r="AF185" s="80" t="n">
        <f aca="false">AE185+1</f>
        <v>6</v>
      </c>
      <c r="AG185" s="80" t="n">
        <f aca="false">AF185+1</f>
        <v>7</v>
      </c>
      <c r="AH185" s="80" t="n">
        <f aca="false">AG185+1</f>
        <v>8</v>
      </c>
      <c r="AI185" s="80" t="n">
        <f aca="false">AH185+1</f>
        <v>9</v>
      </c>
      <c r="AJ185" s="80" t="n">
        <f aca="false">AI185+1</f>
        <v>10</v>
      </c>
      <c r="AK185" s="80" t="n">
        <f aca="false">AJ185+1</f>
        <v>11</v>
      </c>
      <c r="AL185" s="80" t="n">
        <f aca="false">AK185+1</f>
        <v>12</v>
      </c>
      <c r="AM185" s="80" t="n">
        <f aca="false">AL185+1</f>
        <v>13</v>
      </c>
      <c r="AN185" s="80" t="n">
        <f aca="false">AM185+1</f>
        <v>14</v>
      </c>
      <c r="AO185" s="80" t="n">
        <f aca="false">AN185+1</f>
        <v>15</v>
      </c>
      <c r="AP185" s="80" t="n">
        <f aca="false">AO185+1</f>
        <v>16</v>
      </c>
      <c r="AQ185" s="80" t="n">
        <f aca="false">AP185+1</f>
        <v>17</v>
      </c>
      <c r="AR185" s="80" t="n">
        <f aca="false">AQ185+1</f>
        <v>18</v>
      </c>
      <c r="AS185" s="80" t="n">
        <f aca="false">AR185+1</f>
        <v>19</v>
      </c>
      <c r="AT185" s="80" t="n">
        <f aca="false">AS185+1</f>
        <v>20</v>
      </c>
      <c r="AU185" s="80" t="n">
        <f aca="false">AT185+1</f>
        <v>21</v>
      </c>
      <c r="AV185" s="80" t="n">
        <f aca="false">AU185+1</f>
        <v>22</v>
      </c>
      <c r="AW185" s="80" t="n">
        <f aca="false">AV185+1</f>
        <v>23</v>
      </c>
      <c r="AX185" s="80" t="n">
        <f aca="false">AW185+1</f>
        <v>24</v>
      </c>
      <c r="AY185" s="80" t="n">
        <f aca="false">AX185+1</f>
        <v>25</v>
      </c>
      <c r="AZ185" s="80" t="n">
        <f aca="false">AY185+1</f>
        <v>26</v>
      </c>
      <c r="BA185" s="80" t="n">
        <f aca="false">AZ185+1</f>
        <v>27</v>
      </c>
      <c r="BB185" s="80" t="n">
        <f aca="false">BA185+1</f>
        <v>28</v>
      </c>
      <c r="BC185" s="80" t="n">
        <f aca="false">BB185+1</f>
        <v>29</v>
      </c>
      <c r="BD185" s="80" t="n">
        <f aca="false">BC185+1</f>
        <v>30</v>
      </c>
      <c r="BE185" s="80" t="n">
        <f aca="false">BD185+1</f>
        <v>31</v>
      </c>
      <c r="BF185" s="80" t="n">
        <f aca="false">BE185+1</f>
        <v>32</v>
      </c>
      <c r="BG185" s="80" t="n">
        <f aca="false">BF185+1</f>
        <v>33</v>
      </c>
      <c r="BH185" s="80" t="n">
        <f aca="false">BG185+1</f>
        <v>34</v>
      </c>
      <c r="BI185" s="80" t="n">
        <f aca="false">BH185+1</f>
        <v>35</v>
      </c>
      <c r="BJ185" s="80" t="n">
        <f aca="false">BI185+1</f>
        <v>36</v>
      </c>
      <c r="BK185" s="80" t="n">
        <f aca="false">BJ185+1</f>
        <v>37</v>
      </c>
      <c r="BL185" s="80" t="n">
        <f aca="false">BK185+1</f>
        <v>38</v>
      </c>
      <c r="BM185" s="80" t="n">
        <f aca="false">BL185+1</f>
        <v>39</v>
      </c>
      <c r="BN185" s="80" t="n">
        <f aca="false">BM185+1</f>
        <v>40</v>
      </c>
      <c r="BO185" s="80" t="n">
        <f aca="false">BN185+1</f>
        <v>41</v>
      </c>
      <c r="BP185" s="80" t="n">
        <f aca="false">BO185+1</f>
        <v>42</v>
      </c>
      <c r="BQ185" s="80" t="n">
        <f aca="false">BP185+1</f>
        <v>43</v>
      </c>
      <c r="BR185" s="80" t="n">
        <f aca="false">BQ185+1</f>
        <v>44</v>
      </c>
      <c r="BS185" s="80" t="n">
        <f aca="false">BR185+1</f>
        <v>45</v>
      </c>
      <c r="BT185" s="80" t="n">
        <f aca="false">BS185+1</f>
        <v>46</v>
      </c>
      <c r="BU185" s="80" t="n">
        <f aca="false">BT185+1</f>
        <v>47</v>
      </c>
      <c r="BV185" s="80" t="n">
        <f aca="false">BU185+1</f>
        <v>48</v>
      </c>
      <c r="BW185" s="80" t="n">
        <f aca="false">BV185+1</f>
        <v>49</v>
      </c>
      <c r="BX185" s="80" t="n">
        <f aca="false">BW185+1</f>
        <v>50</v>
      </c>
      <c r="BY185" s="80" t="n">
        <f aca="false">BX185+1</f>
        <v>51</v>
      </c>
      <c r="BZ185" s="80" t="n">
        <f aca="false">BY185+1</f>
        <v>52</v>
      </c>
      <c r="CA185" s="80" t="n">
        <f aca="false">BZ185+1</f>
        <v>53</v>
      </c>
      <c r="CB185" s="80" t="n">
        <f aca="false">CA185+1</f>
        <v>54</v>
      </c>
      <c r="CC185" s="80" t="n">
        <f aca="false">CB185+1</f>
        <v>55</v>
      </c>
      <c r="CD185" s="80" t="n">
        <f aca="false">CC185+1</f>
        <v>56</v>
      </c>
      <c r="CE185" s="80" t="n">
        <f aca="false">CD185+1</f>
        <v>57</v>
      </c>
      <c r="CF185" s="80" t="n">
        <f aca="false">CE185+1</f>
        <v>58</v>
      </c>
      <c r="CG185" s="80" t="n">
        <f aca="false">CF185+1</f>
        <v>59</v>
      </c>
      <c r="CH185" s="80" t="n">
        <f aca="false">CG185+1</f>
        <v>60</v>
      </c>
      <c r="CI185" s="80" t="n">
        <f aca="false">CH185+1</f>
        <v>61</v>
      </c>
      <c r="CJ185" s="80" t="n">
        <f aca="false">CI185+1</f>
        <v>62</v>
      </c>
      <c r="CK185" s="80" t="n">
        <f aca="false">CJ185+1</f>
        <v>63</v>
      </c>
      <c r="CL185" s="80" t="n">
        <f aca="false">CK185+1</f>
        <v>64</v>
      </c>
      <c r="CM185" s="80" t="n">
        <f aca="false">CL185+1</f>
        <v>65</v>
      </c>
      <c r="CN185" s="80" t="n">
        <f aca="false">CM185+1</f>
        <v>66</v>
      </c>
      <c r="CO185" s="80" t="n">
        <f aca="false">CN185+1</f>
        <v>67</v>
      </c>
      <c r="CP185" s="80" t="n">
        <f aca="false">CO185+1</f>
        <v>68</v>
      </c>
      <c r="CQ185" s="80" t="n">
        <f aca="false">CP185+1</f>
        <v>69</v>
      </c>
      <c r="CR185" s="80" t="n">
        <f aca="false">CQ185+1</f>
        <v>70</v>
      </c>
      <c r="CS185" s="80" t="n">
        <f aca="false">CR185+1</f>
        <v>71</v>
      </c>
      <c r="CT185" s="80" t="n">
        <f aca="false">CS185+1</f>
        <v>72</v>
      </c>
      <c r="CU185" s="80" t="n">
        <f aca="false">CT185+1</f>
        <v>73</v>
      </c>
      <c r="CV185" s="80" t="n">
        <f aca="false">CU185+1</f>
        <v>74</v>
      </c>
      <c r="CW185" s="80" t="n">
        <f aca="false">CV185+1</f>
        <v>75</v>
      </c>
      <c r="CX185" s="80" t="n">
        <f aca="false">CW185+1</f>
        <v>76</v>
      </c>
      <c r="CY185" s="80" t="n">
        <f aca="false">CX185+1</f>
        <v>77</v>
      </c>
      <c r="CZ185" s="80" t="n">
        <f aca="false">CY185+1</f>
        <v>78</v>
      </c>
      <c r="DA185" s="80" t="n">
        <f aca="false">CZ185+1</f>
        <v>79</v>
      </c>
      <c r="DB185" s="80" t="n">
        <f aca="false">DA185+1</f>
        <v>80</v>
      </c>
    </row>
    <row r="186" customFormat="false" ht="115.65" hidden="false" customHeight="false" outlineLevel="3" collapsed="false">
      <c r="E186" s="69" t="s">
        <v>273</v>
      </c>
      <c r="G186" s="19" t="s">
        <v>274</v>
      </c>
      <c r="H186" s="70" t="s">
        <v>275</v>
      </c>
      <c r="Y186" s="93"/>
      <c r="AA186" s="84" t="n">
        <f aca="false">'Mining Cost'!AA33</f>
        <v>0</v>
      </c>
      <c r="AB186" s="84" t="n">
        <f aca="false">'Mining Cost'!AB33</f>
        <v>0</v>
      </c>
      <c r="AC186" s="84" t="n">
        <f aca="false">'Mining Cost'!AC33</f>
        <v>0.00611413043478261</v>
      </c>
      <c r="AD186" s="84" t="n">
        <f aca="false">'Mining Cost'!AD33</f>
        <v>0.251748251748252</v>
      </c>
      <c r="AE186" s="84" t="n">
        <f aca="false">'Mining Cost'!AE33</f>
        <v>1.13336614173228</v>
      </c>
      <c r="AF186" s="84" t="n">
        <f aca="false">'Mining Cost'!AF33</f>
        <v>1.17060895822849</v>
      </c>
      <c r="AG186" s="84" t="n">
        <f aca="false">'Mining Cost'!AG33</f>
        <v>1.02792748652621</v>
      </c>
      <c r="AH186" s="84" t="n">
        <f aca="false">'Mining Cost'!AH33</f>
        <v>0.953488372093023</v>
      </c>
      <c r="AI186" s="84" t="n">
        <f aca="false">'Mining Cost'!AI33</f>
        <v>1.24569402228977</v>
      </c>
      <c r="AJ186" s="84" t="n">
        <f aca="false">'Mining Cost'!AJ33</f>
        <v>1.10850738665308</v>
      </c>
      <c r="AK186" s="84" t="n">
        <f aca="false">'Mining Cost'!AK33</f>
        <v>1.31936637710782</v>
      </c>
      <c r="AL186" s="84" t="n">
        <f aca="false">'Mining Cost'!AL33</f>
        <v>1.70558115719406</v>
      </c>
      <c r="AM186" s="84" t="n">
        <f aca="false">'Mining Cost'!AM33</f>
        <v>1.32713567839196</v>
      </c>
      <c r="AN186" s="84" t="n">
        <f aca="false">'Mining Cost'!AN33</f>
        <v>1.23278029160382</v>
      </c>
      <c r="AO186" s="84" t="n">
        <f aca="false">'Mining Cost'!AO33</f>
        <v>1.292004048583</v>
      </c>
      <c r="AP186" s="84" t="n">
        <f aca="false">'Mining Cost'!AP33</f>
        <v>1.60450160771704</v>
      </c>
      <c r="AQ186" s="84" t="n">
        <f aca="false">'Mining Cost'!AQ33</f>
        <v>1.93465727098014</v>
      </c>
      <c r="AR186" s="84" t="n">
        <f aca="false">'Mining Cost'!AR33</f>
        <v>1.97228300510576</v>
      </c>
      <c r="AS186" s="84" t="n">
        <f aca="false">'Mining Cost'!AS33</f>
        <v>1.94426494345719</v>
      </c>
      <c r="AT186" s="84" t="n">
        <f aca="false">'Mining Cost'!AT33</f>
        <v>1.97042366107114</v>
      </c>
      <c r="AU186" s="84" t="n">
        <f aca="false">'Mining Cost'!AU33</f>
        <v>1.9608</v>
      </c>
      <c r="AV186" s="84" t="n">
        <f aca="false">'Mining Cost'!AV33</f>
        <v>1.80304243394716</v>
      </c>
      <c r="AW186" s="84" t="n">
        <f aca="false">'Mining Cost'!AW33</f>
        <v>2.10550887021475</v>
      </c>
      <c r="AX186" s="84" t="n">
        <f aca="false">'Mining Cost'!AX33</f>
        <v>2.17011278195489</v>
      </c>
      <c r="AY186" s="84" t="n">
        <f aca="false">'Mining Cost'!AY33</f>
        <v>2.18525703200776</v>
      </c>
      <c r="AZ186" s="84" t="n">
        <f aca="false">'Mining Cost'!AZ33</f>
        <v>2.18352059925094</v>
      </c>
      <c r="BA186" s="84" t="n">
        <f aca="false">'Mining Cost'!BA33</f>
        <v>2.27077497665733</v>
      </c>
      <c r="BB186" s="84" t="n">
        <f aca="false">'Mining Cost'!BB33</f>
        <v>2.21161048689139</v>
      </c>
      <c r="BC186" s="84" t="n">
        <f aca="false">'Mining Cost'!BC33</f>
        <v>2.38180019782394</v>
      </c>
      <c r="BD186" s="84" t="n">
        <f aca="false">'Mining Cost'!BD33</f>
        <v>2.48527918781726</v>
      </c>
      <c r="BE186" s="84" t="n">
        <f aca="false">'Mining Cost'!BE33</f>
        <v>2.36100628930818</v>
      </c>
      <c r="BF186" s="84" t="n">
        <f aca="false">'Mining Cost'!BF33</f>
        <v>2.58164852255054</v>
      </c>
      <c r="BG186" s="84" t="n">
        <f aca="false">'Mining Cost'!BG33</f>
        <v>2.48353293413174</v>
      </c>
      <c r="BH186" s="84" t="n">
        <f aca="false">'Mining Cost'!BH33</f>
        <v>2.5660091047041</v>
      </c>
      <c r="BI186" s="84" t="n">
        <f aca="false">'Mining Cost'!BI33</f>
        <v>2.52688172043011</v>
      </c>
      <c r="BJ186" s="84" t="n">
        <f aca="false">'Mining Cost'!BJ33</f>
        <v>2.62396006655574</v>
      </c>
      <c r="BK186" s="84" t="n">
        <f aca="false">'Mining Cost'!BK33</f>
        <v>2.75083056478405</v>
      </c>
      <c r="BL186" s="84" t="n">
        <f aca="false">'Mining Cost'!BL33</f>
        <v>2.79725085910653</v>
      </c>
      <c r="BM186" s="84" t="n">
        <f aca="false">'Mining Cost'!BM33</f>
        <v>2.01927194860814</v>
      </c>
      <c r="BN186" s="84" t="n">
        <f aca="false">'Mining Cost'!BN33</f>
        <v>2.16071428571429</v>
      </c>
      <c r="BO186" s="84" t="n">
        <f aca="false">'Mining Cost'!BO33</f>
        <v>2.25462962962963</v>
      </c>
      <c r="BP186" s="84" t="n">
        <f aca="false">'Mining Cost'!BP33</f>
        <v>1.3225</v>
      </c>
      <c r="BQ186" s="84" t="n">
        <f aca="false">'Mining Cost'!BQ33</f>
        <v>1.18952618453865</v>
      </c>
      <c r="BR186" s="84" t="n">
        <f aca="false">'Mining Cost'!BR33</f>
        <v>1.2575</v>
      </c>
      <c r="BS186" s="84" t="n">
        <f aca="false">'Mining Cost'!BS33</f>
        <v>1.23</v>
      </c>
      <c r="BT186" s="84" t="n">
        <f aca="false">'Mining Cost'!BT33</f>
        <v>1.27</v>
      </c>
      <c r="BU186" s="84" t="n">
        <f aca="false">'Mining Cost'!BU33</f>
        <v>1.25935162094763</v>
      </c>
      <c r="BV186" s="84" t="n">
        <f aca="false">'Mining Cost'!BV33</f>
        <v>1.365</v>
      </c>
      <c r="BW186" s="84" t="n">
        <f aca="false">'Mining Cost'!BW33</f>
        <v>1.2975</v>
      </c>
      <c r="BX186" s="84" t="n">
        <f aca="false">'Mining Cost'!BX33</f>
        <v>1.3225</v>
      </c>
      <c r="BY186" s="84" t="n">
        <f aca="false">'Mining Cost'!BY33</f>
        <v>1.3142144638404</v>
      </c>
      <c r="BZ186" s="84" t="n">
        <f aca="false">'Mining Cost'!BZ33</f>
        <v>1.275</v>
      </c>
      <c r="CA186" s="84" t="n">
        <f aca="false">'Mining Cost'!CA33</f>
        <v>1.2025</v>
      </c>
      <c r="CB186" s="84" t="n">
        <f aca="false">'Mining Cost'!CB33</f>
        <v>0.9675</v>
      </c>
      <c r="CC186" s="84" t="n">
        <f aca="false">'Mining Cost'!CC33</f>
        <v>0</v>
      </c>
      <c r="CD186" s="94" t="n">
        <f aca="false">'Mining Cost'!CD33</f>
        <v>0</v>
      </c>
      <c r="CE186" s="94" t="n">
        <f aca="false">'Mining Cost'!CE33</f>
        <v>0</v>
      </c>
      <c r="CF186" s="94" t="n">
        <f aca="false">'Mining Cost'!CF33</f>
        <v>0</v>
      </c>
      <c r="CG186" s="94" t="n">
        <f aca="false">'Mining Cost'!CG33</f>
        <v>0</v>
      </c>
      <c r="CH186" s="94" t="n">
        <f aca="false">'Mining Cost'!CH33</f>
        <v>0</v>
      </c>
      <c r="CI186" s="94" t="n">
        <f aca="false">'Mining Cost'!CI33</f>
        <v>0</v>
      </c>
      <c r="CJ186" s="94" t="n">
        <f aca="false">'Mining Cost'!CJ33</f>
        <v>0</v>
      </c>
      <c r="CK186" s="94" t="n">
        <f aca="false">'Mining Cost'!CK33</f>
        <v>0</v>
      </c>
      <c r="CL186" s="94" t="n">
        <f aca="false">'Mining Cost'!CL33</f>
        <v>0</v>
      </c>
      <c r="CM186" s="94" t="n">
        <f aca="false">'Mining Cost'!CM33</f>
        <v>0</v>
      </c>
      <c r="CN186" s="94" t="n">
        <f aca="false">'Mining Cost'!CN33</f>
        <v>0</v>
      </c>
      <c r="CO186" s="94" t="n">
        <f aca="false">'Mining Cost'!CO33</f>
        <v>0</v>
      </c>
      <c r="CP186" s="94" t="n">
        <f aca="false">'Mining Cost'!CP33</f>
        <v>0</v>
      </c>
      <c r="CQ186" s="94" t="n">
        <f aca="false">'Mining Cost'!CQ33</f>
        <v>0</v>
      </c>
      <c r="CR186" s="94" t="n">
        <f aca="false">'Mining Cost'!CR33</f>
        <v>0</v>
      </c>
      <c r="CS186" s="94" t="n">
        <f aca="false">'Mining Cost'!CS33</f>
        <v>0</v>
      </c>
      <c r="CT186" s="94" t="n">
        <f aca="false">'Mining Cost'!CT33</f>
        <v>0</v>
      </c>
      <c r="CU186" s="94" t="n">
        <f aca="false">'Mining Cost'!CU33</f>
        <v>0</v>
      </c>
      <c r="CV186" s="94" t="n">
        <f aca="false">'Mining Cost'!CV33</f>
        <v>0</v>
      </c>
      <c r="CW186" s="94" t="n">
        <f aca="false">'Mining Cost'!CW33</f>
        <v>0</v>
      </c>
      <c r="CX186" s="94" t="n">
        <f aca="false">'Mining Cost'!CX33</f>
        <v>0</v>
      </c>
      <c r="CY186" s="94" t="n">
        <f aca="false">'Mining Cost'!CY33</f>
        <v>0</v>
      </c>
      <c r="CZ186" s="94" t="n">
        <f aca="false">'Mining Cost'!CZ33</f>
        <v>0</v>
      </c>
      <c r="DA186" s="94" t="n">
        <f aca="false">'Mining Cost'!DA33</f>
        <v>0</v>
      </c>
      <c r="DB186" s="94" t="n">
        <f aca="false">'Mining Cost'!DB33</f>
        <v>0</v>
      </c>
    </row>
    <row r="187" customFormat="false" ht="14.25" hidden="false" customHeight="false" outlineLevel="3" collapsed="false">
      <c r="E187" s="108" t="s">
        <v>276</v>
      </c>
      <c r="G187" s="71" t="str">
        <f aca="false">Currency_unit&amp;"/t mined"</f>
        <v>US$/t mined</v>
      </c>
      <c r="Y187" s="93"/>
      <c r="AA187" s="94" t="n">
        <v>0</v>
      </c>
      <c r="AB187" s="94" t="n">
        <v>0</v>
      </c>
      <c r="AC187" s="94" t="n">
        <v>0</v>
      </c>
      <c r="AD187" s="94" t="n">
        <v>0</v>
      </c>
      <c r="AE187" s="94" t="n">
        <v>0</v>
      </c>
      <c r="AF187" s="94" t="n">
        <v>0</v>
      </c>
      <c r="AG187" s="94" t="n">
        <v>0</v>
      </c>
      <c r="AH187" s="94" t="n">
        <v>0</v>
      </c>
      <c r="AI187" s="94" t="n">
        <v>0</v>
      </c>
      <c r="AJ187" s="94" t="n">
        <v>0</v>
      </c>
      <c r="AK187" s="94" t="n">
        <v>0</v>
      </c>
      <c r="AL187" s="94" t="n">
        <v>0</v>
      </c>
      <c r="AM187" s="94" t="n">
        <v>0</v>
      </c>
      <c r="AN187" s="94" t="n">
        <v>0</v>
      </c>
      <c r="AO187" s="94" t="n">
        <v>0</v>
      </c>
      <c r="AP187" s="94" t="n">
        <v>0</v>
      </c>
      <c r="AQ187" s="94" t="n">
        <v>0</v>
      </c>
      <c r="AR187" s="94" t="n">
        <v>0</v>
      </c>
      <c r="AS187" s="94" t="n">
        <v>0</v>
      </c>
      <c r="AT187" s="94" t="n">
        <v>0</v>
      </c>
      <c r="AU187" s="94" t="n">
        <v>0</v>
      </c>
      <c r="AV187" s="94" t="n">
        <v>0</v>
      </c>
      <c r="AW187" s="94" t="n">
        <v>0</v>
      </c>
      <c r="AX187" s="94" t="n">
        <v>0</v>
      </c>
      <c r="AY187" s="94" t="n">
        <v>0</v>
      </c>
      <c r="AZ187" s="94" t="n">
        <v>0</v>
      </c>
      <c r="BA187" s="94" t="n">
        <v>0</v>
      </c>
      <c r="BB187" s="94" t="n">
        <v>0</v>
      </c>
      <c r="BC187" s="94" t="n">
        <v>0</v>
      </c>
      <c r="BD187" s="94" t="n">
        <v>0</v>
      </c>
      <c r="BE187" s="94" t="n">
        <v>0</v>
      </c>
      <c r="BF187" s="94" t="n">
        <v>0</v>
      </c>
      <c r="BG187" s="94" t="n">
        <v>0</v>
      </c>
      <c r="BH187" s="94" t="n">
        <v>0</v>
      </c>
      <c r="BI187" s="94" t="n">
        <v>0</v>
      </c>
      <c r="BJ187" s="94" t="n">
        <v>0</v>
      </c>
      <c r="BK187" s="94" t="n">
        <v>0</v>
      </c>
      <c r="BL187" s="94" t="n">
        <v>0</v>
      </c>
      <c r="BM187" s="94" t="n">
        <v>0</v>
      </c>
      <c r="BN187" s="94" t="n">
        <v>0</v>
      </c>
      <c r="BO187" s="94" t="n">
        <v>0</v>
      </c>
      <c r="BP187" s="94" t="n">
        <v>0</v>
      </c>
      <c r="BQ187" s="94" t="n">
        <v>0</v>
      </c>
      <c r="BR187" s="94" t="n">
        <v>0</v>
      </c>
      <c r="BS187" s="94" t="n">
        <v>0</v>
      </c>
      <c r="BT187" s="94" t="n">
        <v>0</v>
      </c>
      <c r="BU187" s="94" t="n">
        <v>0</v>
      </c>
      <c r="BV187" s="94" t="n">
        <v>0</v>
      </c>
      <c r="BW187" s="94" t="n">
        <v>0</v>
      </c>
      <c r="BX187" s="94" t="n">
        <v>0</v>
      </c>
      <c r="BY187" s="94" t="n">
        <v>0</v>
      </c>
      <c r="BZ187" s="94" t="n">
        <v>0</v>
      </c>
      <c r="CA187" s="94" t="n">
        <v>0</v>
      </c>
      <c r="CB187" s="94" t="n">
        <v>0</v>
      </c>
      <c r="CC187" s="94" t="n">
        <v>0</v>
      </c>
      <c r="CD187" s="94" t="n">
        <v>0</v>
      </c>
      <c r="CE187" s="94" t="n">
        <v>0</v>
      </c>
      <c r="CF187" s="94" t="n">
        <v>0</v>
      </c>
      <c r="CG187" s="94" t="n">
        <v>0</v>
      </c>
      <c r="CH187" s="94" t="n">
        <v>0</v>
      </c>
      <c r="CI187" s="94" t="n">
        <v>0</v>
      </c>
      <c r="CJ187" s="94" t="n">
        <v>0</v>
      </c>
      <c r="CK187" s="94" t="n">
        <v>0</v>
      </c>
      <c r="CL187" s="94" t="n">
        <v>0</v>
      </c>
      <c r="CM187" s="94" t="n">
        <v>0</v>
      </c>
      <c r="CN187" s="94" t="n">
        <v>0</v>
      </c>
      <c r="CO187" s="94" t="n">
        <v>0</v>
      </c>
      <c r="CP187" s="94" t="n">
        <v>0</v>
      </c>
      <c r="CQ187" s="94" t="n">
        <v>0</v>
      </c>
      <c r="CR187" s="94" t="n">
        <v>0</v>
      </c>
      <c r="CS187" s="94" t="n">
        <v>0</v>
      </c>
      <c r="CT187" s="94" t="n">
        <v>0</v>
      </c>
      <c r="CU187" s="94" t="n">
        <v>0</v>
      </c>
      <c r="CV187" s="94" t="n">
        <v>0</v>
      </c>
      <c r="CW187" s="94" t="n">
        <v>0</v>
      </c>
      <c r="CX187" s="94" t="n">
        <v>0</v>
      </c>
      <c r="CY187" s="94" t="n">
        <v>0</v>
      </c>
      <c r="CZ187" s="94" t="n">
        <v>0</v>
      </c>
      <c r="DA187" s="94" t="n">
        <v>0</v>
      </c>
      <c r="DB187" s="94" t="n">
        <v>0</v>
      </c>
    </row>
    <row r="188" customFormat="false" ht="14.25" hidden="false" customHeight="false" outlineLevel="3" collapsed="false"/>
    <row r="189" customFormat="false" ht="14.25" hidden="false" customHeight="false" outlineLevel="3" collapsed="false">
      <c r="C189" s="78" t="s">
        <v>206</v>
      </c>
    </row>
    <row r="190" customFormat="false" ht="14.25" hidden="false" customHeight="false" outlineLevel="3" collapsed="false"/>
    <row r="191" customFormat="false" ht="14.25" hidden="false" customHeight="false" outlineLevel="3" collapsed="false">
      <c r="E191" s="3" t="s">
        <v>153</v>
      </c>
      <c r="G191" s="71"/>
      <c r="AA191" s="79" t="n">
        <f aca="false">$AA$4</f>
        <v>1</v>
      </c>
      <c r="AB191" s="80" t="n">
        <f aca="false">AA191+1</f>
        <v>2</v>
      </c>
      <c r="AC191" s="80" t="n">
        <f aca="false">AB191+1</f>
        <v>3</v>
      </c>
      <c r="AD191" s="80" t="n">
        <f aca="false">AC191+1</f>
        <v>4</v>
      </c>
      <c r="AE191" s="80" t="n">
        <f aca="false">AD191+1</f>
        <v>5</v>
      </c>
      <c r="AF191" s="80" t="n">
        <f aca="false">AE191+1</f>
        <v>6</v>
      </c>
      <c r="AG191" s="80" t="n">
        <f aca="false">AF191+1</f>
        <v>7</v>
      </c>
      <c r="AH191" s="80" t="n">
        <f aca="false">AG191+1</f>
        <v>8</v>
      </c>
      <c r="AI191" s="80" t="n">
        <f aca="false">AH191+1</f>
        <v>9</v>
      </c>
      <c r="AJ191" s="80" t="n">
        <f aca="false">AI191+1</f>
        <v>10</v>
      </c>
      <c r="AK191" s="80" t="n">
        <f aca="false">AJ191+1</f>
        <v>11</v>
      </c>
      <c r="AL191" s="80" t="n">
        <f aca="false">AK191+1</f>
        <v>12</v>
      </c>
      <c r="AM191" s="80" t="n">
        <f aca="false">AL191+1</f>
        <v>13</v>
      </c>
      <c r="AN191" s="80" t="n">
        <f aca="false">AM191+1</f>
        <v>14</v>
      </c>
      <c r="AO191" s="80" t="n">
        <f aca="false">AN191+1</f>
        <v>15</v>
      </c>
      <c r="AP191" s="80" t="n">
        <f aca="false">AO191+1</f>
        <v>16</v>
      </c>
      <c r="AQ191" s="80" t="n">
        <f aca="false">AP191+1</f>
        <v>17</v>
      </c>
      <c r="AR191" s="80" t="n">
        <f aca="false">AQ191+1</f>
        <v>18</v>
      </c>
      <c r="AS191" s="80" t="n">
        <f aca="false">AR191+1</f>
        <v>19</v>
      </c>
      <c r="AT191" s="80" t="n">
        <f aca="false">AS191+1</f>
        <v>20</v>
      </c>
      <c r="AU191" s="80" t="n">
        <f aca="false">AT191+1</f>
        <v>21</v>
      </c>
      <c r="AV191" s="80" t="n">
        <f aca="false">AU191+1</f>
        <v>22</v>
      </c>
      <c r="AW191" s="80" t="n">
        <f aca="false">AV191+1</f>
        <v>23</v>
      </c>
      <c r="AX191" s="80" t="n">
        <f aca="false">AW191+1</f>
        <v>24</v>
      </c>
      <c r="AY191" s="80" t="n">
        <f aca="false">AX191+1</f>
        <v>25</v>
      </c>
      <c r="AZ191" s="80" t="n">
        <f aca="false">AY191+1</f>
        <v>26</v>
      </c>
      <c r="BA191" s="80" t="n">
        <f aca="false">AZ191+1</f>
        <v>27</v>
      </c>
      <c r="BB191" s="80" t="n">
        <f aca="false">BA191+1</f>
        <v>28</v>
      </c>
      <c r="BC191" s="80" t="n">
        <f aca="false">BB191+1</f>
        <v>29</v>
      </c>
      <c r="BD191" s="80" t="n">
        <f aca="false">BC191+1</f>
        <v>30</v>
      </c>
      <c r="BE191" s="80" t="n">
        <f aca="false">BD191+1</f>
        <v>31</v>
      </c>
      <c r="BF191" s="80" t="n">
        <f aca="false">BE191+1</f>
        <v>32</v>
      </c>
      <c r="BG191" s="80" t="n">
        <f aca="false">BF191+1</f>
        <v>33</v>
      </c>
      <c r="BH191" s="80" t="n">
        <f aca="false">BG191+1</f>
        <v>34</v>
      </c>
      <c r="BI191" s="80" t="n">
        <f aca="false">BH191+1</f>
        <v>35</v>
      </c>
      <c r="BJ191" s="80" t="n">
        <f aca="false">BI191+1</f>
        <v>36</v>
      </c>
      <c r="BK191" s="80" t="n">
        <f aca="false">BJ191+1</f>
        <v>37</v>
      </c>
      <c r="BL191" s="80" t="n">
        <f aca="false">BK191+1</f>
        <v>38</v>
      </c>
      <c r="BM191" s="80" t="n">
        <f aca="false">BL191+1</f>
        <v>39</v>
      </c>
      <c r="BN191" s="80" t="n">
        <f aca="false">BM191+1</f>
        <v>40</v>
      </c>
      <c r="BO191" s="80" t="n">
        <f aca="false">BN191+1</f>
        <v>41</v>
      </c>
      <c r="BP191" s="80" t="n">
        <f aca="false">BO191+1</f>
        <v>42</v>
      </c>
      <c r="BQ191" s="80" t="n">
        <f aca="false">BP191+1</f>
        <v>43</v>
      </c>
      <c r="BR191" s="80" t="n">
        <f aca="false">BQ191+1</f>
        <v>44</v>
      </c>
      <c r="BS191" s="80" t="n">
        <f aca="false">BR191+1</f>
        <v>45</v>
      </c>
      <c r="BT191" s="80" t="n">
        <f aca="false">BS191+1</f>
        <v>46</v>
      </c>
      <c r="BU191" s="80" t="n">
        <f aca="false">BT191+1</f>
        <v>47</v>
      </c>
      <c r="BV191" s="80" t="n">
        <f aca="false">BU191+1</f>
        <v>48</v>
      </c>
      <c r="BW191" s="80" t="n">
        <f aca="false">BV191+1</f>
        <v>49</v>
      </c>
      <c r="BX191" s="80" t="n">
        <f aca="false">BW191+1</f>
        <v>50</v>
      </c>
      <c r="BY191" s="80" t="n">
        <f aca="false">BX191+1</f>
        <v>51</v>
      </c>
      <c r="BZ191" s="80" t="n">
        <f aca="false">BY191+1</f>
        <v>52</v>
      </c>
      <c r="CA191" s="80" t="n">
        <f aca="false">BZ191+1</f>
        <v>53</v>
      </c>
      <c r="CB191" s="80" t="n">
        <f aca="false">CA191+1</f>
        <v>54</v>
      </c>
      <c r="CC191" s="80" t="n">
        <f aca="false">CB191+1</f>
        <v>55</v>
      </c>
      <c r="CD191" s="80" t="n">
        <f aca="false">CC191+1</f>
        <v>56</v>
      </c>
      <c r="CE191" s="80" t="n">
        <f aca="false">CD191+1</f>
        <v>57</v>
      </c>
      <c r="CF191" s="80" t="n">
        <f aca="false">CE191+1</f>
        <v>58</v>
      </c>
      <c r="CG191" s="80" t="n">
        <f aca="false">CF191+1</f>
        <v>59</v>
      </c>
      <c r="CH191" s="80" t="n">
        <f aca="false">CG191+1</f>
        <v>60</v>
      </c>
      <c r="CI191" s="80" t="n">
        <f aca="false">CH191+1</f>
        <v>61</v>
      </c>
      <c r="CJ191" s="80" t="n">
        <f aca="false">CI191+1</f>
        <v>62</v>
      </c>
      <c r="CK191" s="80" t="n">
        <f aca="false">CJ191+1</f>
        <v>63</v>
      </c>
      <c r="CL191" s="80" t="n">
        <f aca="false">CK191+1</f>
        <v>64</v>
      </c>
      <c r="CM191" s="80" t="n">
        <f aca="false">CL191+1</f>
        <v>65</v>
      </c>
      <c r="CN191" s="80" t="n">
        <f aca="false">CM191+1</f>
        <v>66</v>
      </c>
      <c r="CO191" s="80" t="n">
        <f aca="false">CN191+1</f>
        <v>67</v>
      </c>
      <c r="CP191" s="80" t="n">
        <f aca="false">CO191+1</f>
        <v>68</v>
      </c>
      <c r="CQ191" s="80" t="n">
        <f aca="false">CP191+1</f>
        <v>69</v>
      </c>
      <c r="CR191" s="80" t="n">
        <f aca="false">CQ191+1</f>
        <v>70</v>
      </c>
      <c r="CS191" s="80" t="n">
        <f aca="false">CR191+1</f>
        <v>71</v>
      </c>
      <c r="CT191" s="80" t="n">
        <f aca="false">CS191+1</f>
        <v>72</v>
      </c>
      <c r="CU191" s="80" t="n">
        <f aca="false">CT191+1</f>
        <v>73</v>
      </c>
      <c r="CV191" s="80" t="n">
        <f aca="false">CU191+1</f>
        <v>74</v>
      </c>
      <c r="CW191" s="80" t="n">
        <f aca="false">CV191+1</f>
        <v>75</v>
      </c>
      <c r="CX191" s="80" t="n">
        <f aca="false">CW191+1</f>
        <v>76</v>
      </c>
      <c r="CY191" s="80" t="n">
        <f aca="false">CX191+1</f>
        <v>77</v>
      </c>
      <c r="CZ191" s="80" t="n">
        <f aca="false">CY191+1</f>
        <v>78</v>
      </c>
      <c r="DA191" s="80" t="n">
        <f aca="false">CZ191+1</f>
        <v>79</v>
      </c>
      <c r="DB191" s="80" t="n">
        <f aca="false">DA191+1</f>
        <v>80</v>
      </c>
    </row>
    <row r="192" customFormat="false" ht="14.25" hidden="false" customHeight="false" outlineLevel="3" collapsed="false">
      <c r="E192" s="69" t="s">
        <v>277</v>
      </c>
      <c r="G192" s="71" t="str">
        <f aca="false">Currency_unit&amp;"/t processed"</f>
        <v>US$/t processed</v>
      </c>
      <c r="H192" s="70" t="s">
        <v>278</v>
      </c>
      <c r="Y192" s="83"/>
      <c r="AA192" s="84" t="n">
        <v>3.78</v>
      </c>
      <c r="AB192" s="84" t="n">
        <v>3.78</v>
      </c>
      <c r="AC192" s="84" t="n">
        <v>3.78</v>
      </c>
      <c r="AD192" s="84" t="n">
        <v>3.78</v>
      </c>
      <c r="AE192" s="84" t="n">
        <v>3.78</v>
      </c>
      <c r="AF192" s="84" t="n">
        <v>3.78</v>
      </c>
      <c r="AG192" s="84" t="n">
        <v>3.78</v>
      </c>
      <c r="AH192" s="84" t="n">
        <v>3.78</v>
      </c>
      <c r="AI192" s="84" t="n">
        <v>3.78</v>
      </c>
      <c r="AJ192" s="84" t="n">
        <v>3.78</v>
      </c>
      <c r="AK192" s="84" t="n">
        <v>3.78</v>
      </c>
      <c r="AL192" s="84" t="n">
        <v>3.78</v>
      </c>
      <c r="AM192" s="84" t="n">
        <v>3.78</v>
      </c>
      <c r="AN192" s="84" t="n">
        <v>3.78</v>
      </c>
      <c r="AO192" s="84" t="n">
        <v>3.78</v>
      </c>
      <c r="AP192" s="84" t="n">
        <v>3.78</v>
      </c>
      <c r="AQ192" s="84" t="n">
        <v>3.78</v>
      </c>
      <c r="AR192" s="84" t="n">
        <v>3.78</v>
      </c>
      <c r="AS192" s="84" t="n">
        <v>3.78</v>
      </c>
      <c r="AT192" s="84" t="n">
        <v>3.78</v>
      </c>
      <c r="AU192" s="84" t="n">
        <v>3.78</v>
      </c>
      <c r="AV192" s="84" t="n">
        <v>3.78</v>
      </c>
      <c r="AW192" s="84" t="n">
        <v>3.78</v>
      </c>
      <c r="AX192" s="84" t="n">
        <v>3.78</v>
      </c>
      <c r="AY192" s="84" t="n">
        <v>3.78</v>
      </c>
      <c r="AZ192" s="84" t="n">
        <v>3.78</v>
      </c>
      <c r="BA192" s="84" t="n">
        <v>3.78</v>
      </c>
      <c r="BB192" s="84" t="n">
        <v>3.78</v>
      </c>
      <c r="BC192" s="84" t="n">
        <v>3.78</v>
      </c>
      <c r="BD192" s="84" t="n">
        <v>3.78</v>
      </c>
      <c r="BE192" s="84" t="n">
        <v>3.78</v>
      </c>
      <c r="BF192" s="84" t="n">
        <v>3.78</v>
      </c>
      <c r="BG192" s="84" t="n">
        <v>3.78</v>
      </c>
      <c r="BH192" s="84" t="n">
        <v>3.78</v>
      </c>
      <c r="BI192" s="84" t="n">
        <v>3.78</v>
      </c>
      <c r="BJ192" s="84" t="n">
        <v>3.78</v>
      </c>
      <c r="BK192" s="84" t="n">
        <v>3.78</v>
      </c>
      <c r="BL192" s="84" t="n">
        <v>3.78</v>
      </c>
      <c r="BM192" s="84" t="n">
        <v>3.78</v>
      </c>
      <c r="BN192" s="84" t="n">
        <v>3.78</v>
      </c>
      <c r="BO192" s="84" t="n">
        <v>3.78</v>
      </c>
      <c r="BP192" s="84" t="n">
        <v>3.78</v>
      </c>
      <c r="BQ192" s="84" t="n">
        <v>3.78</v>
      </c>
      <c r="BR192" s="84" t="n">
        <v>3.78</v>
      </c>
      <c r="BS192" s="84" t="n">
        <v>3.78</v>
      </c>
      <c r="BT192" s="84" t="n">
        <v>3.78</v>
      </c>
      <c r="BU192" s="84" t="n">
        <v>3.78</v>
      </c>
      <c r="BV192" s="84" t="n">
        <v>3.78</v>
      </c>
      <c r="BW192" s="84" t="n">
        <v>3.78</v>
      </c>
      <c r="BX192" s="84" t="n">
        <v>3.78</v>
      </c>
      <c r="BY192" s="84" t="n">
        <v>3.78</v>
      </c>
      <c r="BZ192" s="84" t="n">
        <v>3.78</v>
      </c>
      <c r="CA192" s="84" t="n">
        <v>3.78</v>
      </c>
      <c r="CB192" s="84" t="n">
        <v>3.78</v>
      </c>
      <c r="CC192" s="84" t="n">
        <v>3.78</v>
      </c>
      <c r="CD192" s="94"/>
      <c r="CE192" s="94"/>
      <c r="CF192" s="94"/>
      <c r="CG192" s="94"/>
      <c r="CH192" s="94"/>
      <c r="CI192" s="94"/>
      <c r="CJ192" s="94"/>
      <c r="CK192" s="94"/>
      <c r="CL192" s="94"/>
      <c r="CM192" s="94"/>
      <c r="CN192" s="94"/>
      <c r="CO192" s="94"/>
      <c r="CP192" s="94"/>
      <c r="CQ192" s="94"/>
      <c r="CR192" s="94"/>
      <c r="CS192" s="94"/>
      <c r="CT192" s="94"/>
      <c r="CU192" s="94"/>
      <c r="CV192" s="94"/>
      <c r="CW192" s="94"/>
      <c r="CX192" s="94"/>
      <c r="CY192" s="94"/>
      <c r="CZ192" s="94"/>
      <c r="DA192" s="94"/>
      <c r="DB192" s="94"/>
    </row>
    <row r="193" customFormat="false" ht="14.25" hidden="false" customHeight="false" outlineLevel="3" collapsed="false">
      <c r="E193" s="108" t="s">
        <v>276</v>
      </c>
      <c r="G193" s="71" t="str">
        <f aca="false">Currency_unit&amp;"/t processed"</f>
        <v>US$/t processed</v>
      </c>
      <c r="Y193" s="83"/>
      <c r="AA193" s="94" t="n">
        <v>0</v>
      </c>
      <c r="AB193" s="94" t="n">
        <v>0</v>
      </c>
      <c r="AC193" s="94" t="n">
        <v>0</v>
      </c>
      <c r="AD193" s="94" t="n">
        <v>0</v>
      </c>
      <c r="AE193" s="94" t="n">
        <v>0</v>
      </c>
      <c r="AF193" s="94" t="n">
        <v>0</v>
      </c>
      <c r="AG193" s="94" t="n">
        <v>0</v>
      </c>
      <c r="AH193" s="94" t="n">
        <v>0</v>
      </c>
      <c r="AI193" s="94" t="n">
        <v>0</v>
      </c>
      <c r="AJ193" s="94" t="n">
        <v>0</v>
      </c>
      <c r="AK193" s="94" t="n">
        <v>0</v>
      </c>
      <c r="AL193" s="94" t="n">
        <v>0</v>
      </c>
      <c r="AM193" s="94" t="n">
        <v>0</v>
      </c>
      <c r="AN193" s="94" t="n">
        <v>0</v>
      </c>
      <c r="AO193" s="94" t="n">
        <v>0</v>
      </c>
      <c r="AP193" s="94" t="n">
        <v>0</v>
      </c>
      <c r="AQ193" s="94" t="n">
        <v>0</v>
      </c>
      <c r="AR193" s="94" t="n">
        <v>0</v>
      </c>
      <c r="AS193" s="94" t="n">
        <v>0</v>
      </c>
      <c r="AT193" s="94" t="n">
        <v>0</v>
      </c>
      <c r="AU193" s="94" t="n">
        <v>0</v>
      </c>
      <c r="AV193" s="94" t="n">
        <v>0</v>
      </c>
      <c r="AW193" s="94" t="n">
        <v>0</v>
      </c>
      <c r="AX193" s="94" t="n">
        <v>0</v>
      </c>
      <c r="AY193" s="94" t="n">
        <v>0</v>
      </c>
      <c r="AZ193" s="94" t="n">
        <v>0</v>
      </c>
      <c r="BA193" s="94" t="n">
        <v>0</v>
      </c>
      <c r="BB193" s="94" t="n">
        <v>0</v>
      </c>
      <c r="BC193" s="94" t="n">
        <v>0</v>
      </c>
      <c r="BD193" s="94" t="n">
        <v>0</v>
      </c>
      <c r="BE193" s="94" t="n">
        <v>0</v>
      </c>
      <c r="BF193" s="94" t="n">
        <v>0</v>
      </c>
      <c r="BG193" s="94" t="n">
        <v>0</v>
      </c>
      <c r="BH193" s="94" t="n">
        <v>0</v>
      </c>
      <c r="BI193" s="94" t="n">
        <v>0</v>
      </c>
      <c r="BJ193" s="94" t="n">
        <v>0</v>
      </c>
      <c r="BK193" s="94" t="n">
        <v>0</v>
      </c>
      <c r="BL193" s="94" t="n">
        <v>0</v>
      </c>
      <c r="BM193" s="94" t="n">
        <v>0</v>
      </c>
      <c r="BN193" s="94" t="n">
        <v>0</v>
      </c>
      <c r="BO193" s="94" t="n">
        <v>0</v>
      </c>
      <c r="BP193" s="94" t="n">
        <v>0</v>
      </c>
      <c r="BQ193" s="94" t="n">
        <v>0</v>
      </c>
      <c r="BR193" s="94" t="n">
        <v>0</v>
      </c>
      <c r="BS193" s="94" t="n">
        <v>0</v>
      </c>
      <c r="BT193" s="94" t="n">
        <v>0</v>
      </c>
      <c r="BU193" s="94" t="n">
        <v>0</v>
      </c>
      <c r="BV193" s="94" t="n">
        <v>0</v>
      </c>
      <c r="BW193" s="94" t="n">
        <v>0</v>
      </c>
      <c r="BX193" s="94" t="n">
        <v>0</v>
      </c>
      <c r="BY193" s="94" t="n">
        <v>0</v>
      </c>
      <c r="BZ193" s="94" t="n">
        <v>0</v>
      </c>
      <c r="CA193" s="94" t="n">
        <v>0</v>
      </c>
      <c r="CB193" s="94" t="n">
        <v>0</v>
      </c>
      <c r="CC193" s="94" t="n">
        <v>0</v>
      </c>
      <c r="CD193" s="94" t="n">
        <v>0</v>
      </c>
      <c r="CE193" s="94" t="n">
        <v>0</v>
      </c>
      <c r="CF193" s="94" t="n">
        <v>0</v>
      </c>
      <c r="CG193" s="94" t="n">
        <v>0</v>
      </c>
      <c r="CH193" s="94" t="n">
        <v>0</v>
      </c>
      <c r="CI193" s="94" t="n">
        <v>0</v>
      </c>
      <c r="CJ193" s="94" t="n">
        <v>0</v>
      </c>
      <c r="CK193" s="94" t="n">
        <v>0</v>
      </c>
      <c r="CL193" s="94" t="n">
        <v>0</v>
      </c>
      <c r="CM193" s="94" t="n">
        <v>0</v>
      </c>
      <c r="CN193" s="94" t="n">
        <v>0</v>
      </c>
      <c r="CO193" s="94" t="n">
        <v>0</v>
      </c>
      <c r="CP193" s="94" t="n">
        <v>0</v>
      </c>
      <c r="CQ193" s="94" t="n">
        <v>0</v>
      </c>
      <c r="CR193" s="94" t="n">
        <v>0</v>
      </c>
      <c r="CS193" s="94" t="n">
        <v>0</v>
      </c>
      <c r="CT193" s="94" t="n">
        <v>0</v>
      </c>
      <c r="CU193" s="94" t="n">
        <v>0</v>
      </c>
      <c r="CV193" s="94" t="n">
        <v>0</v>
      </c>
      <c r="CW193" s="94" t="n">
        <v>0</v>
      </c>
      <c r="CX193" s="94" t="n">
        <v>0</v>
      </c>
      <c r="CY193" s="94" t="n">
        <v>0</v>
      </c>
      <c r="CZ193" s="94" t="n">
        <v>0</v>
      </c>
      <c r="DA193" s="94" t="n">
        <v>0</v>
      </c>
      <c r="DB193" s="94" t="n">
        <v>0</v>
      </c>
    </row>
    <row r="194" customFormat="false" ht="14.25" hidden="false" customHeight="false" outlineLevel="3" collapsed="false">
      <c r="E194" s="108" t="s">
        <v>276</v>
      </c>
      <c r="G194" s="71" t="str">
        <f aca="false">Currency_unit&amp;"/t processed"</f>
        <v>US$/t processed</v>
      </c>
      <c r="Y194" s="83"/>
      <c r="AA194" s="94" t="n">
        <v>0</v>
      </c>
      <c r="AB194" s="94" t="n">
        <v>0</v>
      </c>
      <c r="AC194" s="94" t="n">
        <v>0</v>
      </c>
      <c r="AD194" s="94" t="n">
        <v>0</v>
      </c>
      <c r="AE194" s="94" t="n">
        <v>0</v>
      </c>
      <c r="AF194" s="94" t="n">
        <v>0</v>
      </c>
      <c r="AG194" s="94" t="n">
        <v>0</v>
      </c>
      <c r="AH194" s="94" t="n">
        <v>0</v>
      </c>
      <c r="AI194" s="94" t="n">
        <v>0</v>
      </c>
      <c r="AJ194" s="94" t="n">
        <v>0</v>
      </c>
      <c r="AK194" s="94" t="n">
        <v>0</v>
      </c>
      <c r="AL194" s="94" t="n">
        <v>0</v>
      </c>
      <c r="AM194" s="94" t="n">
        <v>0</v>
      </c>
      <c r="AN194" s="94" t="n">
        <v>0</v>
      </c>
      <c r="AO194" s="94" t="n">
        <v>0</v>
      </c>
      <c r="AP194" s="94" t="n">
        <v>0</v>
      </c>
      <c r="AQ194" s="94" t="n">
        <v>0</v>
      </c>
      <c r="AR194" s="94" t="n">
        <v>0</v>
      </c>
      <c r="AS194" s="94" t="n">
        <v>0</v>
      </c>
      <c r="AT194" s="94" t="n">
        <v>0</v>
      </c>
      <c r="AU194" s="94" t="n">
        <v>0</v>
      </c>
      <c r="AV194" s="94" t="n">
        <v>0</v>
      </c>
      <c r="AW194" s="94" t="n">
        <v>0</v>
      </c>
      <c r="AX194" s="94" t="n">
        <v>0</v>
      </c>
      <c r="AY194" s="94" t="n">
        <v>0</v>
      </c>
      <c r="AZ194" s="94" t="n">
        <v>0</v>
      </c>
      <c r="BA194" s="94" t="n">
        <v>0</v>
      </c>
      <c r="BB194" s="94" t="n">
        <v>0</v>
      </c>
      <c r="BC194" s="94" t="n">
        <v>0</v>
      </c>
      <c r="BD194" s="94" t="n">
        <v>0</v>
      </c>
      <c r="BE194" s="94" t="n">
        <v>0</v>
      </c>
      <c r="BF194" s="94" t="n">
        <v>0</v>
      </c>
      <c r="BG194" s="94" t="n">
        <v>0</v>
      </c>
      <c r="BH194" s="94" t="n">
        <v>0</v>
      </c>
      <c r="BI194" s="94" t="n">
        <v>0</v>
      </c>
      <c r="BJ194" s="94" t="n">
        <v>0</v>
      </c>
      <c r="BK194" s="94" t="n">
        <v>0</v>
      </c>
      <c r="BL194" s="94" t="n">
        <v>0</v>
      </c>
      <c r="BM194" s="94" t="n">
        <v>0</v>
      </c>
      <c r="BN194" s="94" t="n">
        <v>0</v>
      </c>
      <c r="BO194" s="94" t="n">
        <v>0</v>
      </c>
      <c r="BP194" s="94" t="n">
        <v>0</v>
      </c>
      <c r="BQ194" s="94" t="n">
        <v>0</v>
      </c>
      <c r="BR194" s="94" t="n">
        <v>0</v>
      </c>
      <c r="BS194" s="94" t="n">
        <v>0</v>
      </c>
      <c r="BT194" s="94" t="n">
        <v>0</v>
      </c>
      <c r="BU194" s="94" t="n">
        <v>0</v>
      </c>
      <c r="BV194" s="94" t="n">
        <v>0</v>
      </c>
      <c r="BW194" s="94" t="n">
        <v>0</v>
      </c>
      <c r="BX194" s="94" t="n">
        <v>0</v>
      </c>
      <c r="BY194" s="94" t="n">
        <v>0</v>
      </c>
      <c r="BZ194" s="94" t="n">
        <v>0</v>
      </c>
      <c r="CA194" s="94" t="n">
        <v>0</v>
      </c>
      <c r="CB194" s="94" t="n">
        <v>0</v>
      </c>
      <c r="CC194" s="94" t="n">
        <v>0</v>
      </c>
      <c r="CD194" s="94" t="n">
        <v>0</v>
      </c>
      <c r="CE194" s="94" t="n">
        <v>0</v>
      </c>
      <c r="CF194" s="94" t="n">
        <v>0</v>
      </c>
      <c r="CG194" s="94" t="n">
        <v>0</v>
      </c>
      <c r="CH194" s="94" t="n">
        <v>0</v>
      </c>
      <c r="CI194" s="94" t="n">
        <v>0</v>
      </c>
      <c r="CJ194" s="94" t="n">
        <v>0</v>
      </c>
      <c r="CK194" s="94" t="n">
        <v>0</v>
      </c>
      <c r="CL194" s="94" t="n">
        <v>0</v>
      </c>
      <c r="CM194" s="94" t="n">
        <v>0</v>
      </c>
      <c r="CN194" s="94" t="n">
        <v>0</v>
      </c>
      <c r="CO194" s="94" t="n">
        <v>0</v>
      </c>
      <c r="CP194" s="94" t="n">
        <v>0</v>
      </c>
      <c r="CQ194" s="94" t="n">
        <v>0</v>
      </c>
      <c r="CR194" s="94" t="n">
        <v>0</v>
      </c>
      <c r="CS194" s="94" t="n">
        <v>0</v>
      </c>
      <c r="CT194" s="94" t="n">
        <v>0</v>
      </c>
      <c r="CU194" s="94" t="n">
        <v>0</v>
      </c>
      <c r="CV194" s="94" t="n">
        <v>0</v>
      </c>
      <c r="CW194" s="94" t="n">
        <v>0</v>
      </c>
      <c r="CX194" s="94" t="n">
        <v>0</v>
      </c>
      <c r="CY194" s="94" t="n">
        <v>0</v>
      </c>
      <c r="CZ194" s="94" t="n">
        <v>0</v>
      </c>
      <c r="DA194" s="94" t="n">
        <v>0</v>
      </c>
      <c r="DB194" s="94" t="n">
        <v>0</v>
      </c>
    </row>
    <row r="195" customFormat="false" ht="14.25" hidden="false" customHeight="false" outlineLevel="3" collapsed="false">
      <c r="E195" s="108" t="s">
        <v>276</v>
      </c>
      <c r="G195" s="71" t="str">
        <f aca="false">Currency_unit&amp;"/t processed"</f>
        <v>US$/t processed</v>
      </c>
      <c r="Y195" s="83"/>
      <c r="AA195" s="94" t="n">
        <v>0</v>
      </c>
      <c r="AB195" s="94" t="n">
        <v>0</v>
      </c>
      <c r="AC195" s="94" t="n">
        <v>0</v>
      </c>
      <c r="AD195" s="94" t="n">
        <v>0</v>
      </c>
      <c r="AE195" s="94" t="n">
        <v>0</v>
      </c>
      <c r="AF195" s="94" t="n">
        <v>0</v>
      </c>
      <c r="AG195" s="94" t="n">
        <v>0</v>
      </c>
      <c r="AH195" s="94" t="n">
        <v>0</v>
      </c>
      <c r="AI195" s="94" t="n">
        <v>0</v>
      </c>
      <c r="AJ195" s="94" t="n">
        <v>0</v>
      </c>
      <c r="AK195" s="94" t="n">
        <v>0</v>
      </c>
      <c r="AL195" s="94" t="n">
        <v>0</v>
      </c>
      <c r="AM195" s="94" t="n">
        <v>0</v>
      </c>
      <c r="AN195" s="94" t="n">
        <v>0</v>
      </c>
      <c r="AO195" s="94" t="n">
        <v>0</v>
      </c>
      <c r="AP195" s="94" t="n">
        <v>0</v>
      </c>
      <c r="AQ195" s="94" t="n">
        <v>0</v>
      </c>
      <c r="AR195" s="94" t="n">
        <v>0</v>
      </c>
      <c r="AS195" s="94" t="n">
        <v>0</v>
      </c>
      <c r="AT195" s="94" t="n">
        <v>0</v>
      </c>
      <c r="AU195" s="94" t="n">
        <v>0</v>
      </c>
      <c r="AV195" s="94" t="n">
        <v>0</v>
      </c>
      <c r="AW195" s="94" t="n">
        <v>0</v>
      </c>
      <c r="AX195" s="94" t="n">
        <v>0</v>
      </c>
      <c r="AY195" s="94" t="n">
        <v>0</v>
      </c>
      <c r="AZ195" s="94" t="n">
        <v>0</v>
      </c>
      <c r="BA195" s="94" t="n">
        <v>0</v>
      </c>
      <c r="BB195" s="94" t="n">
        <v>0</v>
      </c>
      <c r="BC195" s="94" t="n">
        <v>0</v>
      </c>
      <c r="BD195" s="94" t="n">
        <v>0</v>
      </c>
      <c r="BE195" s="94" t="n">
        <v>0</v>
      </c>
      <c r="BF195" s="94" t="n">
        <v>0</v>
      </c>
      <c r="BG195" s="94" t="n">
        <v>0</v>
      </c>
      <c r="BH195" s="94" t="n">
        <v>0</v>
      </c>
      <c r="BI195" s="94" t="n">
        <v>0</v>
      </c>
      <c r="BJ195" s="94" t="n">
        <v>0</v>
      </c>
      <c r="BK195" s="94" t="n">
        <v>0</v>
      </c>
      <c r="BL195" s="94" t="n">
        <v>0</v>
      </c>
      <c r="BM195" s="94" t="n">
        <v>0</v>
      </c>
      <c r="BN195" s="94" t="n">
        <v>0</v>
      </c>
      <c r="BO195" s="94" t="n">
        <v>0</v>
      </c>
      <c r="BP195" s="94" t="n">
        <v>0</v>
      </c>
      <c r="BQ195" s="94" t="n">
        <v>0</v>
      </c>
      <c r="BR195" s="94" t="n">
        <v>0</v>
      </c>
      <c r="BS195" s="94" t="n">
        <v>0</v>
      </c>
      <c r="BT195" s="94" t="n">
        <v>0</v>
      </c>
      <c r="BU195" s="94" t="n">
        <v>0</v>
      </c>
      <c r="BV195" s="94" t="n">
        <v>0</v>
      </c>
      <c r="BW195" s="94" t="n">
        <v>0</v>
      </c>
      <c r="BX195" s="94" t="n">
        <v>0</v>
      </c>
      <c r="BY195" s="94" t="n">
        <v>0</v>
      </c>
      <c r="BZ195" s="94" t="n">
        <v>0</v>
      </c>
      <c r="CA195" s="94" t="n">
        <v>0</v>
      </c>
      <c r="CB195" s="94" t="n">
        <v>0</v>
      </c>
      <c r="CC195" s="94" t="n">
        <v>0</v>
      </c>
      <c r="CD195" s="94" t="n">
        <v>0</v>
      </c>
      <c r="CE195" s="94" t="n">
        <v>0</v>
      </c>
      <c r="CF195" s="94" t="n">
        <v>0</v>
      </c>
      <c r="CG195" s="94" t="n">
        <v>0</v>
      </c>
      <c r="CH195" s="94" t="n">
        <v>0</v>
      </c>
      <c r="CI195" s="94" t="n">
        <v>0</v>
      </c>
      <c r="CJ195" s="94" t="n">
        <v>0</v>
      </c>
      <c r="CK195" s="94" t="n">
        <v>0</v>
      </c>
      <c r="CL195" s="94" t="n">
        <v>0</v>
      </c>
      <c r="CM195" s="94" t="n">
        <v>0</v>
      </c>
      <c r="CN195" s="94" t="n">
        <v>0</v>
      </c>
      <c r="CO195" s="94" t="n">
        <v>0</v>
      </c>
      <c r="CP195" s="94" t="n">
        <v>0</v>
      </c>
      <c r="CQ195" s="94" t="n">
        <v>0</v>
      </c>
      <c r="CR195" s="94" t="n">
        <v>0</v>
      </c>
      <c r="CS195" s="94" t="n">
        <v>0</v>
      </c>
      <c r="CT195" s="94" t="n">
        <v>0</v>
      </c>
      <c r="CU195" s="94" t="n">
        <v>0</v>
      </c>
      <c r="CV195" s="94" t="n">
        <v>0</v>
      </c>
      <c r="CW195" s="94" t="n">
        <v>0</v>
      </c>
      <c r="CX195" s="94" t="n">
        <v>0</v>
      </c>
      <c r="CY195" s="94" t="n">
        <v>0</v>
      </c>
      <c r="CZ195" s="94" t="n">
        <v>0</v>
      </c>
      <c r="DA195" s="94" t="n">
        <v>0</v>
      </c>
      <c r="DB195" s="94" t="n">
        <v>0</v>
      </c>
    </row>
    <row r="196" customFormat="false" ht="14.25" hidden="false" customHeight="false" outlineLevel="3" collapsed="false"/>
    <row r="197" customFormat="false" ht="14.25" hidden="false" customHeight="false" outlineLevel="2" collapsed="false"/>
    <row r="198" customFormat="false" ht="18" hidden="false" customHeight="true" outlineLevel="2" collapsed="false">
      <c r="B198" s="66" t="s">
        <v>279</v>
      </c>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c r="AZ198" s="66"/>
      <c r="BA198" s="66"/>
      <c r="BB198" s="66"/>
      <c r="BC198" s="66"/>
      <c r="BD198" s="66"/>
      <c r="BE198" s="66"/>
      <c r="BF198" s="66"/>
      <c r="BG198" s="66"/>
      <c r="BH198" s="66"/>
      <c r="BI198" s="66"/>
      <c r="BJ198" s="66"/>
      <c r="BK198" s="66"/>
      <c r="BL198" s="66"/>
      <c r="BM198" s="66"/>
      <c r="BN198" s="66"/>
      <c r="BO198" s="66"/>
      <c r="BP198" s="66"/>
      <c r="BQ198" s="66"/>
      <c r="BR198" s="66"/>
      <c r="BS198" s="66"/>
      <c r="BT198" s="66"/>
      <c r="BU198" s="66"/>
      <c r="BV198" s="66"/>
      <c r="BW198" s="66"/>
      <c r="BX198" s="66"/>
      <c r="BY198" s="66"/>
      <c r="BZ198" s="66"/>
      <c r="CA198" s="66"/>
      <c r="CB198" s="66"/>
      <c r="CC198" s="66"/>
      <c r="CD198" s="66"/>
      <c r="CE198" s="66"/>
      <c r="CF198" s="66"/>
      <c r="CG198" s="66"/>
      <c r="CH198" s="66"/>
      <c r="CI198" s="66"/>
      <c r="CJ198" s="66"/>
      <c r="CK198" s="66"/>
      <c r="CL198" s="66"/>
      <c r="CM198" s="66"/>
      <c r="CN198" s="66"/>
      <c r="CO198" s="66"/>
      <c r="CP198" s="66"/>
      <c r="CQ198" s="66"/>
      <c r="CR198" s="66"/>
      <c r="CS198" s="66"/>
      <c r="CT198" s="66"/>
      <c r="CU198" s="66"/>
      <c r="CV198" s="66"/>
      <c r="CW198" s="66"/>
      <c r="CX198" s="66"/>
      <c r="CY198" s="66"/>
      <c r="CZ198" s="66"/>
      <c r="DA198" s="66"/>
      <c r="DB198" s="66"/>
      <c r="DC198" s="66"/>
    </row>
    <row r="199" customFormat="false" ht="15" hidden="false" customHeight="true" outlineLevel="3" collapsed="false"/>
    <row r="200" customFormat="false" ht="14.25" hidden="false" customHeight="false" outlineLevel="3" collapsed="false">
      <c r="C200" s="78" t="s">
        <v>183</v>
      </c>
    </row>
    <row r="201" customFormat="false" ht="14.25" hidden="false" customHeight="false" outlineLevel="3" collapsed="false"/>
    <row r="202" customFormat="false" ht="14.25" hidden="false" customHeight="false" outlineLevel="3" collapsed="false">
      <c r="E202" s="108" t="s">
        <v>276</v>
      </c>
      <c r="F202" s="109" t="n">
        <v>0</v>
      </c>
      <c r="G202" s="71" t="str">
        <f aca="false">Currency_unit&amp;"'M p.a."</f>
        <v>US$'M p.a.</v>
      </c>
    </row>
    <row r="203" customFormat="false" ht="14.25" hidden="false" customHeight="false" outlineLevel="3" collapsed="false">
      <c r="E203" s="108" t="s">
        <v>276</v>
      </c>
      <c r="F203" s="109" t="n">
        <v>0</v>
      </c>
      <c r="G203" s="71" t="str">
        <f aca="false">Currency_unit&amp;"'M p.a."</f>
        <v>US$'M p.a.</v>
      </c>
    </row>
    <row r="204" customFormat="false" ht="14.25" hidden="false" customHeight="false" outlineLevel="3" collapsed="false"/>
    <row r="205" customFormat="false" ht="14.25" hidden="false" customHeight="false" outlineLevel="3" collapsed="false">
      <c r="C205" s="78" t="s">
        <v>206</v>
      </c>
    </row>
    <row r="206" customFormat="false" ht="14.25" hidden="false" customHeight="false" outlineLevel="3" collapsed="false"/>
    <row r="207" customFormat="false" ht="35.5" hidden="false" customHeight="false" outlineLevel="3" collapsed="false">
      <c r="E207" s="69" t="s">
        <v>280</v>
      </c>
      <c r="F207" s="109" t="n">
        <v>137.9</v>
      </c>
      <c r="G207" s="71" t="str">
        <f aca="false">Currency_unit&amp;"'M p.a."</f>
        <v>US$'M p.a.</v>
      </c>
      <c r="H207" s="70" t="s">
        <v>281</v>
      </c>
    </row>
    <row r="208" customFormat="false" ht="14.25" hidden="false" customHeight="false" outlineLevel="3" collapsed="false">
      <c r="E208" s="108" t="s">
        <v>276</v>
      </c>
      <c r="F208" s="109" t="n">
        <v>0</v>
      </c>
      <c r="G208" s="71" t="str">
        <f aca="false">Currency_unit&amp;"'M p.a."</f>
        <v>US$'M p.a.</v>
      </c>
    </row>
    <row r="209" customFormat="false" ht="14.25" hidden="false" customHeight="false" outlineLevel="3" collapsed="false">
      <c r="E209" s="108" t="s">
        <v>276</v>
      </c>
      <c r="F209" s="109" t="n">
        <v>0</v>
      </c>
      <c r="G209" s="71" t="str">
        <f aca="false">Currency_unit&amp;"'M p.a."</f>
        <v>US$'M p.a.</v>
      </c>
    </row>
    <row r="210" customFormat="false" ht="14.25" hidden="false" customHeight="false" outlineLevel="3" collapsed="false">
      <c r="E210" s="108" t="s">
        <v>276</v>
      </c>
      <c r="F210" s="109" t="n">
        <v>0</v>
      </c>
      <c r="G210" s="71" t="str">
        <f aca="false">Currency_unit&amp;"'M p.a."</f>
        <v>US$'M p.a.</v>
      </c>
    </row>
    <row r="211" customFormat="false" ht="14.25" hidden="false" customHeight="false" outlineLevel="3" collapsed="false">
      <c r="E211" s="110"/>
      <c r="F211" s="111"/>
      <c r="G211" s="71"/>
    </row>
    <row r="212" customFormat="false" ht="14.25" hidden="false" customHeight="false" outlineLevel="3" collapsed="false">
      <c r="C212" s="78" t="s">
        <v>282</v>
      </c>
    </row>
    <row r="213" customFormat="false" ht="14.25" hidden="false" customHeight="false" outlineLevel="3" collapsed="false"/>
    <row r="214" customFormat="false" ht="24.05" hidden="false" customHeight="false" outlineLevel="3" collapsed="false">
      <c r="E214" s="3" t="s">
        <v>283</v>
      </c>
      <c r="G214" s="71" t="str">
        <f aca="false">Currency_unit&amp;"'M"</f>
        <v>US$'M</v>
      </c>
      <c r="H214" s="70" t="s">
        <v>284</v>
      </c>
      <c r="AA214" s="84" t="n">
        <v>0</v>
      </c>
      <c r="AB214" s="84" t="n">
        <v>0</v>
      </c>
      <c r="AC214" s="84" t="n">
        <v>0</v>
      </c>
      <c r="AD214" s="84" t="n">
        <v>0</v>
      </c>
      <c r="AE214" s="84" t="n">
        <v>0</v>
      </c>
      <c r="AF214" s="84" t="n">
        <v>0</v>
      </c>
      <c r="AG214" s="84" t="n">
        <v>0</v>
      </c>
      <c r="AH214" s="84" t="n">
        <v>0</v>
      </c>
      <c r="AI214" s="84" t="n">
        <v>0</v>
      </c>
      <c r="AJ214" s="84" t="n">
        <v>0</v>
      </c>
      <c r="AK214" s="84" t="n">
        <v>0</v>
      </c>
      <c r="AL214" s="84" t="n">
        <v>0</v>
      </c>
      <c r="AM214" s="84" t="n">
        <v>0</v>
      </c>
      <c r="AN214" s="84" t="n">
        <v>0</v>
      </c>
      <c r="AO214" s="84" t="n">
        <v>0</v>
      </c>
      <c r="AP214" s="84" t="n">
        <v>0</v>
      </c>
      <c r="AQ214" s="84" t="n">
        <v>0</v>
      </c>
      <c r="AR214" s="84" t="n">
        <v>0</v>
      </c>
      <c r="AS214" s="84" t="n">
        <v>0</v>
      </c>
      <c r="AT214" s="84" t="n">
        <v>0</v>
      </c>
      <c r="AU214" s="84" t="n">
        <v>0</v>
      </c>
      <c r="AV214" s="84" t="n">
        <v>0</v>
      </c>
      <c r="AW214" s="84" t="n">
        <v>0</v>
      </c>
      <c r="AX214" s="84" t="n">
        <v>0</v>
      </c>
      <c r="AY214" s="84" t="n">
        <v>0</v>
      </c>
      <c r="AZ214" s="84" t="n">
        <v>0</v>
      </c>
      <c r="BA214" s="84" t="n">
        <v>0</v>
      </c>
      <c r="BB214" s="84" t="n">
        <v>0</v>
      </c>
      <c r="BC214" s="84" t="n">
        <v>0</v>
      </c>
      <c r="BD214" s="84" t="n">
        <v>0</v>
      </c>
      <c r="BE214" s="84" t="n">
        <v>0</v>
      </c>
      <c r="BF214" s="84" t="n">
        <v>0</v>
      </c>
      <c r="BG214" s="84" t="n">
        <v>0</v>
      </c>
      <c r="BH214" s="84" t="n">
        <v>0</v>
      </c>
      <c r="BI214" s="84" t="n">
        <v>0</v>
      </c>
      <c r="BJ214" s="84" t="n">
        <v>0</v>
      </c>
      <c r="BK214" s="84" t="n">
        <v>0</v>
      </c>
      <c r="BL214" s="84" t="n">
        <v>0</v>
      </c>
      <c r="BM214" s="84" t="n">
        <v>0</v>
      </c>
      <c r="BN214" s="84" t="n">
        <v>0</v>
      </c>
      <c r="BO214" s="84" t="n">
        <v>0</v>
      </c>
      <c r="BP214" s="84" t="n">
        <v>0</v>
      </c>
      <c r="BQ214" s="84" t="n">
        <v>0</v>
      </c>
      <c r="BR214" s="84" t="n">
        <v>0</v>
      </c>
      <c r="BS214" s="84" t="n">
        <v>0</v>
      </c>
      <c r="BT214" s="84" t="n">
        <v>0</v>
      </c>
      <c r="BU214" s="84" t="n">
        <v>0</v>
      </c>
      <c r="BV214" s="84" t="n">
        <v>0</v>
      </c>
      <c r="BW214" s="84" t="n">
        <v>0</v>
      </c>
      <c r="BX214" s="84" t="n">
        <v>0</v>
      </c>
      <c r="BY214" s="84" t="n">
        <v>0</v>
      </c>
      <c r="BZ214" s="84" t="n">
        <v>0</v>
      </c>
      <c r="CA214" s="84" t="n">
        <v>0</v>
      </c>
      <c r="CB214" s="84" t="n">
        <v>0</v>
      </c>
      <c r="CC214" s="84" t="n">
        <v>0</v>
      </c>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row>
    <row r="215" customFormat="false" ht="14.25" hidden="false" customHeight="false" outlineLevel="2" collapsed="false"/>
    <row r="216" customFormat="false" ht="18" hidden="false" customHeight="true" outlineLevel="2" collapsed="false">
      <c r="B216" s="68" t="s">
        <v>285</v>
      </c>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8"/>
      <c r="BQ216" s="68"/>
      <c r="BR216" s="68"/>
      <c r="BS216" s="68"/>
      <c r="BT216" s="68"/>
      <c r="BU216" s="68"/>
      <c r="BV216" s="68"/>
      <c r="BW216" s="68"/>
      <c r="BX216" s="68"/>
      <c r="BY216" s="68"/>
      <c r="BZ216" s="68"/>
      <c r="CA216" s="68"/>
      <c r="CB216" s="68"/>
      <c r="CC216" s="68"/>
      <c r="CD216" s="68"/>
      <c r="CE216" s="68"/>
      <c r="CF216" s="68"/>
      <c r="CG216" s="68"/>
      <c r="CH216" s="68"/>
      <c r="CI216" s="68"/>
      <c r="CJ216" s="68"/>
      <c r="CK216" s="68"/>
      <c r="CL216" s="68"/>
      <c r="CM216" s="68"/>
      <c r="CN216" s="68"/>
      <c r="CO216" s="68"/>
      <c r="CP216" s="68"/>
      <c r="CQ216" s="68"/>
      <c r="CR216" s="68"/>
      <c r="CS216" s="68"/>
      <c r="CT216" s="68"/>
      <c r="CU216" s="68"/>
      <c r="CV216" s="68"/>
      <c r="CW216" s="68"/>
      <c r="CX216" s="68"/>
      <c r="CY216" s="68"/>
      <c r="CZ216" s="68"/>
      <c r="DA216" s="68"/>
      <c r="DB216" s="68"/>
      <c r="DC216" s="68"/>
    </row>
    <row r="217" customFormat="false" ht="15" hidden="false" customHeight="true" outlineLevel="3" collapsed="false"/>
    <row r="218" customFormat="false" ht="14.25" hidden="false" customHeight="false" outlineLevel="3" collapsed="false">
      <c r="C218" s="11" t="s">
        <v>285</v>
      </c>
    </row>
    <row r="219" customFormat="false" ht="14.25" hidden="false" customHeight="false" outlineLevel="3" collapsed="false"/>
    <row r="220" customFormat="false" ht="81.3" hidden="false" customHeight="false" outlineLevel="3" collapsed="false">
      <c r="E220" s="69" t="s">
        <v>286</v>
      </c>
      <c r="F220" s="84" t="n">
        <v>0</v>
      </c>
      <c r="G220" s="7" t="str">
        <f aca="false">Currency_unit&amp;"'M"</f>
        <v>US$'M</v>
      </c>
      <c r="H220" s="70" t="s">
        <v>287</v>
      </c>
      <c r="AA220" s="84" t="n">
        <v>0</v>
      </c>
      <c r="AB220" s="84" t="n">
        <v>0</v>
      </c>
      <c r="AC220" s="84" t="n">
        <v>0</v>
      </c>
      <c r="AD220" s="84" t="n">
        <v>0</v>
      </c>
      <c r="AE220" s="84" t="n">
        <v>47.6</v>
      </c>
      <c r="AF220" s="84" t="n">
        <v>67</v>
      </c>
      <c r="AG220" s="84" t="n">
        <v>68.9</v>
      </c>
      <c r="AH220" s="84" t="n">
        <v>68.7</v>
      </c>
      <c r="AI220" s="84" t="n">
        <v>69.6</v>
      </c>
      <c r="AJ220" s="84" t="n">
        <v>70.1</v>
      </c>
      <c r="AK220" s="84" t="n">
        <v>68</v>
      </c>
      <c r="AL220" s="84" t="n">
        <v>66</v>
      </c>
      <c r="AM220" s="84" t="n">
        <v>64.1</v>
      </c>
      <c r="AN220" s="84" t="n">
        <v>63.6</v>
      </c>
      <c r="AO220" s="84" t="n">
        <v>64.4</v>
      </c>
      <c r="AP220" s="84" t="n">
        <v>64.8</v>
      </c>
      <c r="AQ220" s="84" t="n">
        <v>66.1</v>
      </c>
      <c r="AR220" s="84" t="n">
        <v>66</v>
      </c>
      <c r="AS220" s="84" t="n">
        <v>66.3</v>
      </c>
      <c r="AT220" s="84" t="n">
        <v>64.3</v>
      </c>
      <c r="AU220" s="84" t="n">
        <v>64.2</v>
      </c>
      <c r="AV220" s="84" t="n">
        <v>62.9</v>
      </c>
      <c r="AW220" s="84" t="n">
        <v>64</v>
      </c>
      <c r="AX220" s="84" t="n">
        <v>63.4</v>
      </c>
      <c r="AY220" s="84" t="n">
        <v>63.1</v>
      </c>
      <c r="AZ220" s="84" t="n">
        <v>63.6</v>
      </c>
      <c r="BA220" s="84" t="n">
        <v>63.1</v>
      </c>
      <c r="BB220" s="84" t="n">
        <v>61.7</v>
      </c>
      <c r="BC220" s="84" t="n">
        <v>62.9</v>
      </c>
      <c r="BD220" s="84" t="n">
        <v>63.2</v>
      </c>
      <c r="BE220" s="84" t="n">
        <v>62.7</v>
      </c>
      <c r="BF220" s="84" t="n">
        <v>62.4</v>
      </c>
      <c r="BG220" s="84" t="n">
        <v>62.6</v>
      </c>
      <c r="BH220" s="84" t="n">
        <v>62.8</v>
      </c>
      <c r="BI220" s="84" t="n">
        <v>63.1</v>
      </c>
      <c r="BJ220" s="84" t="n">
        <v>64.5</v>
      </c>
      <c r="BK220" s="84" t="n">
        <v>64.4</v>
      </c>
      <c r="BL220" s="84" t="n">
        <v>63.9</v>
      </c>
      <c r="BM220" s="84" t="n">
        <v>62.7</v>
      </c>
      <c r="BN220" s="84" t="n">
        <v>63.3</v>
      </c>
      <c r="BO220" s="84" t="n">
        <v>63.9</v>
      </c>
      <c r="BP220" s="84" t="n">
        <v>50.1</v>
      </c>
      <c r="BQ220" s="84" t="n">
        <v>50.2</v>
      </c>
      <c r="BR220" s="84" t="n">
        <v>50.1</v>
      </c>
      <c r="BS220" s="84" t="n">
        <v>50.1</v>
      </c>
      <c r="BT220" s="84" t="n">
        <v>48.3</v>
      </c>
      <c r="BU220" s="84" t="n">
        <v>48.4</v>
      </c>
      <c r="BV220" s="84" t="n">
        <v>48.3</v>
      </c>
      <c r="BW220" s="84" t="n">
        <v>48.3</v>
      </c>
      <c r="BX220" s="84" t="n">
        <v>48.3</v>
      </c>
      <c r="BY220" s="84" t="n">
        <v>48.4</v>
      </c>
      <c r="BZ220" s="84" t="n">
        <v>48.3</v>
      </c>
      <c r="CA220" s="84" t="n">
        <v>48.3</v>
      </c>
      <c r="CB220" s="84" t="n">
        <v>48.3</v>
      </c>
      <c r="CC220" s="84" t="n">
        <v>6.4</v>
      </c>
      <c r="CD220" s="84" t="n">
        <v>0</v>
      </c>
      <c r="CE220" s="84" t="n">
        <v>0</v>
      </c>
      <c r="CF220" s="84" t="n">
        <v>0</v>
      </c>
      <c r="CG220" s="84" t="n">
        <v>0</v>
      </c>
      <c r="CH220" s="84" t="n">
        <v>0</v>
      </c>
      <c r="CI220" s="84" t="n">
        <v>0</v>
      </c>
      <c r="CJ220" s="84" t="n">
        <v>0</v>
      </c>
      <c r="CK220" s="84" t="n">
        <v>0</v>
      </c>
      <c r="CL220" s="84" t="n">
        <v>0</v>
      </c>
      <c r="CM220" s="84" t="n">
        <v>0</v>
      </c>
      <c r="CN220" s="84" t="n">
        <v>0</v>
      </c>
      <c r="CO220" s="84" t="n">
        <v>0</v>
      </c>
      <c r="CP220" s="84" t="n">
        <v>0</v>
      </c>
      <c r="CQ220" s="84" t="n">
        <v>0</v>
      </c>
      <c r="CR220" s="84" t="n">
        <v>0</v>
      </c>
      <c r="CS220" s="84" t="n">
        <v>0</v>
      </c>
      <c r="CT220" s="84" t="n">
        <v>0</v>
      </c>
      <c r="CU220" s="84" t="n">
        <v>0</v>
      </c>
      <c r="CV220" s="84" t="n">
        <v>0</v>
      </c>
      <c r="CW220" s="84" t="n">
        <v>0</v>
      </c>
      <c r="CX220" s="84" t="n">
        <v>0</v>
      </c>
      <c r="CY220" s="84" t="n">
        <v>0</v>
      </c>
      <c r="CZ220" s="84" t="n">
        <v>0</v>
      </c>
      <c r="DA220" s="84" t="n">
        <v>0</v>
      </c>
      <c r="DB220" s="84" t="n">
        <v>0</v>
      </c>
    </row>
    <row r="221" customFormat="false" ht="69.85" hidden="false" customHeight="false" outlineLevel="3" collapsed="false">
      <c r="E221" s="69" t="s">
        <v>288</v>
      </c>
      <c r="F221" s="84" t="n">
        <v>0.0018061</v>
      </c>
      <c r="G221" s="19" t="s">
        <v>289</v>
      </c>
      <c r="H221" s="70" t="s">
        <v>290</v>
      </c>
      <c r="AA221" s="84" t="n">
        <f aca="false">IF(Tax!$F$28="Deductible cost",$F$221*'Cash Flow - Base'!AA143,0)</f>
        <v>0</v>
      </c>
      <c r="AB221" s="84" t="n">
        <f aca="false">IF(Tax!$F$28="Deductible cost",$F$221*'Cash Flow - Base'!AB143,0)</f>
        <v>0</v>
      </c>
      <c r="AC221" s="84" t="n">
        <f aca="false">IF(Tax!$F$28="Deductible cost",$F$221*'Cash Flow - Base'!AC143,0)</f>
        <v>0</v>
      </c>
      <c r="AD221" s="84" t="n">
        <f aca="false">IF(Tax!$F$28="Deductible cost",$F$221*'Cash Flow - Base'!AD143,0)</f>
        <v>0</v>
      </c>
      <c r="AE221" s="84" t="n">
        <f aca="false">IF(Tax!$F$28="Deductible cost",$F$221*'Cash Flow - Base'!AE143,0)</f>
        <v>2.12577821697252</v>
      </c>
      <c r="AF221" s="84" t="n">
        <f aca="false">IF(Tax!$F$28="Deductible cost",$F$221*'Cash Flow - Base'!AF143,0)</f>
        <v>4.63489840515567</v>
      </c>
      <c r="AG221" s="84" t="n">
        <f aca="false">IF(Tax!$F$28="Deductible cost",$F$221*'Cash Flow - Base'!AG143,0)</f>
        <v>5.31958892948987</v>
      </c>
      <c r="AH221" s="84" t="n">
        <f aca="false">IF(Tax!$F$28="Deductible cost",$F$221*'Cash Flow - Base'!AH143,0)</f>
        <v>5.27734022869404</v>
      </c>
      <c r="AI221" s="84" t="n">
        <f aca="false">IF(Tax!$F$28="Deductible cost",$F$221*'Cash Flow - Base'!AI143,0)</f>
        <v>5.61916772180961</v>
      </c>
      <c r="AJ221" s="84" t="n">
        <f aca="false">IF(Tax!$F$28="Deductible cost",$F$221*'Cash Flow - Base'!AJ143,0)</f>
        <v>5.79036708655138</v>
      </c>
      <c r="AK221" s="84" t="n">
        <f aca="false">IF(Tax!$F$28="Deductible cost",$F$221*'Cash Flow - Base'!AK143,0)</f>
        <v>4.93729434743666</v>
      </c>
      <c r="AL221" s="84" t="n">
        <f aca="false">IF(Tax!$F$28="Deductible cost",$F$221*'Cash Flow - Base'!AL143,0)</f>
        <v>4.19909643233592</v>
      </c>
      <c r="AM221" s="84" t="n">
        <f aca="false">IF(Tax!$F$28="Deductible cost",$F$221*'Cash Flow - Base'!AM143,0)</f>
        <v>3.46170472951992</v>
      </c>
      <c r="AN221" s="84" t="n">
        <f aca="false">IF(Tax!$F$28="Deductible cost",$F$221*'Cash Flow - Base'!AN143,0)</f>
        <v>3.24703245035207</v>
      </c>
      <c r="AO221" s="84" t="n">
        <f aca="false">IF(Tax!$F$28="Deductible cost",$F$221*'Cash Flow - Base'!AO143,0)</f>
        <v>3.51660025590391</v>
      </c>
      <c r="AP221" s="84" t="n">
        <f aca="false">IF(Tax!$F$28="Deductible cost",$F$221*'Cash Flow - Base'!AP143,0)</f>
        <v>3.72227311478888</v>
      </c>
      <c r="AQ221" s="84" t="n">
        <f aca="false">IF(Tax!$F$28="Deductible cost",$F$221*'Cash Flow - Base'!AQ143,0)</f>
        <v>4.22099344264154</v>
      </c>
      <c r="AR221" s="84" t="n">
        <f aca="false">IF(Tax!$F$28="Deductible cost",$F$221*'Cash Flow - Base'!AR143,0)</f>
        <v>4.1993231933577</v>
      </c>
      <c r="AS221" s="84" t="n">
        <f aca="false">IF(Tax!$F$28="Deductible cost",$F$221*'Cash Flow - Base'!AS143,0)</f>
        <v>4.26797334949419</v>
      </c>
      <c r="AT221" s="84" t="n">
        <f aca="false">IF(Tax!$F$28="Deductible cost",$F$221*'Cash Flow - Base'!AT143,0)</f>
        <v>3.54593477488544</v>
      </c>
      <c r="AU221" s="84" t="n">
        <f aca="false">IF(Tax!$F$28="Deductible cost",$F$221*'Cash Flow - Base'!AU143,0)</f>
        <v>3.50021102396941</v>
      </c>
      <c r="AV221" s="84" t="n">
        <f aca="false">IF(Tax!$F$28="Deductible cost",$F$221*'Cash Flow - Base'!AV143,0)</f>
        <v>2.98841766627332</v>
      </c>
      <c r="AW221" s="84" t="n">
        <f aca="false">IF(Tax!$F$28="Deductible cost",$F$221*'Cash Flow - Base'!AW143,0)</f>
        <v>3.38513638642151</v>
      </c>
      <c r="AX221" s="84" t="n">
        <f aca="false">IF(Tax!$F$28="Deductible cost",$F$221*'Cash Flow - Base'!AX143,0)</f>
        <v>3.19172546477269</v>
      </c>
      <c r="AY221" s="84" t="n">
        <f aca="false">IF(Tax!$F$28="Deductible cost",$F$221*'Cash Flow - Base'!AY143,0)</f>
        <v>3.06741588543452</v>
      </c>
      <c r="AZ221" s="84" t="n">
        <f aca="false">IF(Tax!$F$28="Deductible cost",$F$221*'Cash Flow - Base'!AZ143,0)</f>
        <v>3.25867916309924</v>
      </c>
      <c r="BA221" s="84" t="n">
        <f aca="false">IF(Tax!$F$28="Deductible cost",$F$221*'Cash Flow - Base'!BA143,0)</f>
        <v>3.00685399295541</v>
      </c>
      <c r="BB221" s="84" t="n">
        <f aca="false">IF(Tax!$F$28="Deductible cost",$F$221*'Cash Flow - Base'!BB143,0)</f>
        <v>2.51681205908424</v>
      </c>
      <c r="BC221" s="84" t="n">
        <f aca="false">IF(Tax!$F$28="Deductible cost",$F$221*'Cash Flow - Base'!BC143,0)</f>
        <v>2.99467880936294</v>
      </c>
      <c r="BD221" s="84" t="n">
        <f aca="false">IF(Tax!$F$28="Deductible cost",$F$221*'Cash Flow - Base'!BD143,0)</f>
        <v>3.10829877453134</v>
      </c>
      <c r="BE221" s="84" t="n">
        <f aca="false">IF(Tax!$F$28="Deductible cost",$F$221*'Cash Flow - Base'!BE143,0)</f>
        <v>2.85140963194027</v>
      </c>
      <c r="BF221" s="84" t="n">
        <f aca="false">IF(Tax!$F$28="Deductible cost",$F$221*'Cash Flow - Base'!BF143,0)</f>
        <v>2.79487848791509</v>
      </c>
      <c r="BG221" s="84" t="n">
        <f aca="false">IF(Tax!$F$28="Deductible cost",$F$221*'Cash Flow - Base'!BG143,0)</f>
        <v>2.88334818766926</v>
      </c>
      <c r="BH221" s="84" t="n">
        <f aca="false">IF(Tax!$F$28="Deductible cost",$F$221*'Cash Flow - Base'!BH143,0)</f>
        <v>2.92677475307832</v>
      </c>
      <c r="BI221" s="84" t="n">
        <f aca="false">IF(Tax!$F$28="Deductible cost",$F$221*'Cash Flow - Base'!BI143,0)</f>
        <v>3.02390998865977</v>
      </c>
      <c r="BJ221" s="84" t="n">
        <f aca="false">IF(Tax!$F$28="Deductible cost",$F$221*'Cash Flow - Base'!BJ143,0)</f>
        <v>3.60332734503519</v>
      </c>
      <c r="BK221" s="84" t="n">
        <f aca="false">IF(Tax!$F$28="Deductible cost",$F$221*'Cash Flow - Base'!BK143,0)</f>
        <v>3.55229216965902</v>
      </c>
      <c r="BL221" s="84" t="n">
        <f aca="false">IF(Tax!$F$28="Deductible cost",$F$221*'Cash Flow - Base'!BL143,0)</f>
        <v>3.3498365571116</v>
      </c>
      <c r="BM221" s="84" t="n">
        <f aca="false">IF(Tax!$F$28="Deductible cost",$F$221*'Cash Flow - Base'!BM143,0)</f>
        <v>2.87882793861983</v>
      </c>
      <c r="BN221" s="84" t="n">
        <f aca="false">IF(Tax!$F$28="Deductible cost",$F$221*'Cash Flow - Base'!BN143,0)</f>
        <v>3.12541042078146</v>
      </c>
      <c r="BO221" s="84" t="n">
        <f aca="false">IF(Tax!$F$28="Deductible cost",$F$221*'Cash Flow - Base'!BO143,0)</f>
        <v>3.36592974992035</v>
      </c>
      <c r="BP221" s="84" t="n">
        <f aca="false">IF(Tax!$F$28="Deductible cost",$F$221*'Cash Flow - Base'!BP143,0)</f>
        <v>1.67974977340526</v>
      </c>
      <c r="BQ221" s="84" t="n">
        <f aca="false">IF(Tax!$F$28="Deductible cost",$F$221*'Cash Flow - Base'!BQ143,0)</f>
        <v>1.6832538746205</v>
      </c>
      <c r="BR221" s="84" t="n">
        <f aca="false">IF(Tax!$F$28="Deductible cost",$F$221*'Cash Flow - Base'!BR143,0)</f>
        <v>1.67535234890565</v>
      </c>
      <c r="BS221" s="84" t="n">
        <f aca="false">IF(Tax!$F$28="Deductible cost",$F$221*'Cash Flow - Base'!BS143,0)</f>
        <v>1.67535234890565</v>
      </c>
      <c r="BT221" s="84" t="n">
        <f aca="false">IF(Tax!$F$28="Deductible cost",$F$221*'Cash Flow - Base'!BT143,0)</f>
        <v>0.980536859193838</v>
      </c>
      <c r="BU221" s="84" t="n">
        <f aca="false">IF(Tax!$F$28="Deductible cost",$F$221*'Cash Flow - Base'!BU143,0)</f>
        <v>0.970443309828528</v>
      </c>
      <c r="BV221" s="84" t="n">
        <f aca="false">IF(Tax!$F$28="Deductible cost",$F$221*'Cash Flow - Base'!BV143,0)</f>
        <v>0.968010420657603</v>
      </c>
      <c r="BW221" s="84" t="n">
        <f aca="false">IF(Tax!$F$28="Deductible cost",$F$221*'Cash Flow - Base'!BW143,0)</f>
        <v>0.968010420657603</v>
      </c>
      <c r="BX221" s="84" t="n">
        <f aca="false">IF(Tax!$F$28="Deductible cost",$F$221*'Cash Flow - Base'!BX143,0)</f>
        <v>0.968010420657603</v>
      </c>
      <c r="BY221" s="84" t="n">
        <f aca="false">IF(Tax!$F$28="Deductible cost",$F$221*'Cash Flow - Base'!BY143,0)</f>
        <v>0.970443309828528</v>
      </c>
      <c r="BZ221" s="84" t="n">
        <f aca="false">IF(Tax!$F$28="Deductible cost",$F$221*'Cash Flow - Base'!BZ143,0)</f>
        <v>0.968010420657603</v>
      </c>
      <c r="CA221" s="84" t="n">
        <f aca="false">IF(Tax!$F$28="Deductible cost",$F$221*'Cash Flow - Base'!CA143,0)</f>
        <v>0.968010420657603</v>
      </c>
      <c r="CB221" s="84" t="n">
        <f aca="false">IF(Tax!$F$28="Deductible cost",$F$221*'Cash Flow - Base'!CB143,0)</f>
        <v>0.968010420657603</v>
      </c>
      <c r="CC221" s="84" t="n">
        <f aca="false">IF(Tax!$F$28="Deductible cost",$F$221*'Cash Flow - Base'!CC143,0)</f>
        <v>0.0922800797272584</v>
      </c>
      <c r="CD221" s="84" t="n">
        <f aca="false">IF(Tax!$F$28="Deductible cost",$F$221*'Cash Flow - Base'!CD143,0)</f>
        <v>0</v>
      </c>
      <c r="CE221" s="84" t="n">
        <f aca="false">IF(Tax!$F$28="Deductible cost",$F$221*'Cash Flow - Base'!CE143,0)</f>
        <v>0</v>
      </c>
      <c r="CF221" s="84" t="n">
        <f aca="false">IF(Tax!$F$28="Deductible cost",$F$221*'Cash Flow - Base'!CF143,0)</f>
        <v>0</v>
      </c>
      <c r="CG221" s="84" t="n">
        <f aca="false">IF(Tax!$F$28="Deductible cost",$F$221*'Cash Flow - Base'!CG143,0)</f>
        <v>0</v>
      </c>
      <c r="CH221" s="84" t="n">
        <f aca="false">IF(Tax!$F$28="Deductible cost",$F$221*'Cash Flow - Base'!CH143,0)</f>
        <v>0</v>
      </c>
      <c r="CI221" s="84" t="n">
        <f aca="false">IF(Tax!$F$28="Deductible cost",$F$221*'Cash Flow - Base'!CI143,0)</f>
        <v>0</v>
      </c>
      <c r="CJ221" s="84" t="n">
        <f aca="false">IF(Tax!$F$28="Deductible cost",$F$221*'Cash Flow - Base'!CJ143,0)</f>
        <v>0</v>
      </c>
      <c r="CK221" s="84" t="n">
        <f aca="false">IF(Tax!$F$28="Deductible cost",$F$221*'Cash Flow - Base'!CK143,0)</f>
        <v>0</v>
      </c>
      <c r="CL221" s="84" t="n">
        <f aca="false">IF(Tax!$F$28="Deductible cost",$F$221*'Cash Flow - Base'!CL143,0)</f>
        <v>0</v>
      </c>
      <c r="CM221" s="84" t="n">
        <f aca="false">IF(Tax!$F$28="Deductible cost",$F$221*'Cash Flow - Base'!CM143,0)</f>
        <v>0</v>
      </c>
      <c r="CN221" s="84" t="n">
        <f aca="false">IF(Tax!$F$28="Deductible cost",$F$221*'Cash Flow - Base'!CN143,0)</f>
        <v>0</v>
      </c>
      <c r="CO221" s="84" t="n">
        <f aca="false">IF(Tax!$F$28="Deductible cost",$F$221*'Cash Flow - Base'!CO143,0)</f>
        <v>0</v>
      </c>
      <c r="CP221" s="84" t="n">
        <f aca="false">IF(Tax!$F$28="Deductible cost",$F$221*'Cash Flow - Base'!CP143,0)</f>
        <v>0</v>
      </c>
      <c r="CQ221" s="84" t="n">
        <f aca="false">IF(Tax!$F$28="Deductible cost",$F$221*'Cash Flow - Base'!CQ143,0)</f>
        <v>0</v>
      </c>
      <c r="CR221" s="84" t="n">
        <f aca="false">IF(Tax!$F$28="Deductible cost",$F$221*'Cash Flow - Base'!CR143,0)</f>
        <v>0</v>
      </c>
      <c r="CS221" s="84" t="n">
        <f aca="false">IF(Tax!$F$28="Deductible cost",$F$221*'Cash Flow - Base'!CS143,0)</f>
        <v>0</v>
      </c>
      <c r="CT221" s="84" t="n">
        <f aca="false">IF(Tax!$F$28="Deductible cost",$F$221*'Cash Flow - Base'!CT143,0)</f>
        <v>0</v>
      </c>
      <c r="CU221" s="84" t="n">
        <f aca="false">IF(Tax!$F$28="Deductible cost",$F$221*'Cash Flow - Base'!CU143,0)</f>
        <v>0</v>
      </c>
      <c r="CV221" s="84" t="n">
        <f aca="false">IF(Tax!$F$28="Deductible cost",$F$221*'Cash Flow - Base'!CV143,0)</f>
        <v>0</v>
      </c>
      <c r="CW221" s="84" t="n">
        <f aca="false">IF(Tax!$F$28="Deductible cost",$F$221*'Cash Flow - Base'!CW143,0)</f>
        <v>0</v>
      </c>
      <c r="CX221" s="84" t="n">
        <f aca="false">IF(Tax!$F$28="Deductible cost",$F$221*'Cash Flow - Base'!CX143,0)</f>
        <v>0</v>
      </c>
      <c r="CY221" s="84" t="n">
        <f aca="false">IF(Tax!$F$28="Deductible cost",$F$221*'Cash Flow - Base'!CY143,0)</f>
        <v>0</v>
      </c>
      <c r="CZ221" s="84" t="n">
        <f aca="false">IF(Tax!$F$28="Deductible cost",$F$221*'Cash Flow - Base'!CZ143,0)</f>
        <v>0</v>
      </c>
      <c r="DA221" s="84" t="n">
        <f aca="false">IF(Tax!$F$28="Deductible cost",$F$221*'Cash Flow - Base'!DA143,0)</f>
        <v>0</v>
      </c>
      <c r="DB221" s="84" t="n">
        <f aca="false">IF(Tax!$F$28="Deductible cost",$F$221*'Cash Flow - Base'!DB143,0)</f>
        <v>0</v>
      </c>
    </row>
    <row r="222" customFormat="false" ht="35.5" hidden="false" customHeight="false" outlineLevel="3" collapsed="false">
      <c r="E222" s="69" t="s">
        <v>291</v>
      </c>
      <c r="F222" s="84" t="n">
        <v>0</v>
      </c>
      <c r="G222" s="7" t="str">
        <f aca="false">Currency_unit&amp;"'M"</f>
        <v>US$'M</v>
      </c>
      <c r="H222" s="70" t="s">
        <v>292</v>
      </c>
      <c r="AA222" s="84" t="n">
        <v>1.8</v>
      </c>
      <c r="AB222" s="84" t="n">
        <v>1.8</v>
      </c>
      <c r="AC222" s="84" t="n">
        <v>1.8</v>
      </c>
      <c r="AD222" s="84" t="n">
        <v>1.8</v>
      </c>
      <c r="AE222" s="84" t="n">
        <v>1.8</v>
      </c>
      <c r="AF222" s="84" t="n">
        <v>1.8</v>
      </c>
      <c r="AG222" s="84" t="n">
        <v>1.8</v>
      </c>
      <c r="AH222" s="84" t="n">
        <v>1.8</v>
      </c>
      <c r="AI222" s="84" t="n">
        <v>1.8</v>
      </c>
      <c r="AJ222" s="84" t="n">
        <v>1.8</v>
      </c>
      <c r="AK222" s="84" t="n">
        <v>1.8</v>
      </c>
      <c r="AL222" s="84" t="n">
        <v>1.8</v>
      </c>
      <c r="AM222" s="84" t="n">
        <v>1.8</v>
      </c>
      <c r="AN222" s="84" t="n">
        <v>1.8</v>
      </c>
      <c r="AO222" s="84" t="n">
        <v>1.8</v>
      </c>
      <c r="AP222" s="84" t="n">
        <v>1.8</v>
      </c>
      <c r="AQ222" s="84" t="n">
        <v>1.8</v>
      </c>
      <c r="AR222" s="84" t="n">
        <v>1.8</v>
      </c>
      <c r="AS222" s="84" t="n">
        <v>1.8</v>
      </c>
      <c r="AT222" s="84" t="n">
        <v>1.8</v>
      </c>
      <c r="AU222" s="84" t="n">
        <v>1.8</v>
      </c>
      <c r="AV222" s="84" t="n">
        <v>1.8</v>
      </c>
      <c r="AW222" s="84" t="n">
        <v>1.8</v>
      </c>
      <c r="AX222" s="84" t="n">
        <v>1.8</v>
      </c>
      <c r="AY222" s="84" t="n">
        <v>1.8</v>
      </c>
      <c r="AZ222" s="84" t="n">
        <v>1.8</v>
      </c>
      <c r="BA222" s="84" t="n">
        <v>1.8</v>
      </c>
      <c r="BB222" s="84" t="n">
        <v>1.8</v>
      </c>
      <c r="BC222" s="84" t="n">
        <v>1.8</v>
      </c>
      <c r="BD222" s="84" t="n">
        <v>1.8</v>
      </c>
      <c r="BE222" s="84" t="n">
        <v>1.8</v>
      </c>
      <c r="BF222" s="84" t="n">
        <v>1.8</v>
      </c>
      <c r="BG222" s="84" t="n">
        <v>1.8</v>
      </c>
      <c r="BH222" s="84" t="n">
        <v>1.8</v>
      </c>
      <c r="BI222" s="84" t="n">
        <v>1.8</v>
      </c>
      <c r="BJ222" s="84" t="n">
        <v>1.8</v>
      </c>
      <c r="BK222" s="84" t="n">
        <v>1.8</v>
      </c>
      <c r="BL222" s="84" t="n">
        <v>1.8</v>
      </c>
      <c r="BM222" s="84" t="n">
        <v>1.8</v>
      </c>
      <c r="BN222" s="84" t="n">
        <v>1.8</v>
      </c>
      <c r="BO222" s="84" t="n">
        <v>1.8</v>
      </c>
      <c r="BP222" s="84" t="n">
        <v>1.8</v>
      </c>
      <c r="BQ222" s="84" t="n">
        <v>1.8</v>
      </c>
      <c r="BR222" s="84" t="n">
        <v>1.8</v>
      </c>
      <c r="BS222" s="84" t="n">
        <v>1.8</v>
      </c>
      <c r="BT222" s="84" t="n">
        <v>1.8</v>
      </c>
      <c r="BU222" s="84" t="n">
        <v>1.8</v>
      </c>
      <c r="BV222" s="84" t="n">
        <v>1.8</v>
      </c>
      <c r="BW222" s="84" t="n">
        <v>1.8</v>
      </c>
      <c r="BX222" s="84" t="n">
        <v>1.8</v>
      </c>
      <c r="BY222" s="84" t="n">
        <v>1.8</v>
      </c>
      <c r="BZ222" s="84" t="n">
        <v>1.8</v>
      </c>
      <c r="CA222" s="84" t="n">
        <v>1.8</v>
      </c>
      <c r="CB222" s="84" t="n">
        <v>1.8</v>
      </c>
      <c r="CC222" s="84" t="n">
        <v>1.8</v>
      </c>
      <c r="CD222" s="84" t="n">
        <v>0</v>
      </c>
      <c r="CE222" s="84" t="n">
        <v>0</v>
      </c>
      <c r="CF222" s="84" t="n">
        <v>0</v>
      </c>
      <c r="CG222" s="84" t="n">
        <v>0</v>
      </c>
      <c r="CH222" s="84" t="n">
        <v>0</v>
      </c>
      <c r="CI222" s="84" t="n">
        <v>0</v>
      </c>
      <c r="CJ222" s="84" t="n">
        <v>0</v>
      </c>
      <c r="CK222" s="84" t="n">
        <v>0</v>
      </c>
      <c r="CL222" s="84" t="n">
        <v>0</v>
      </c>
      <c r="CM222" s="84" t="n">
        <v>0</v>
      </c>
      <c r="CN222" s="84" t="n">
        <v>0</v>
      </c>
      <c r="CO222" s="84" t="n">
        <v>0</v>
      </c>
      <c r="CP222" s="84" t="n">
        <v>0</v>
      </c>
      <c r="CQ222" s="84" t="n">
        <v>0</v>
      </c>
      <c r="CR222" s="84" t="n">
        <v>0</v>
      </c>
      <c r="CS222" s="84" t="n">
        <v>0</v>
      </c>
      <c r="CT222" s="84" t="n">
        <v>0</v>
      </c>
      <c r="CU222" s="84" t="n">
        <v>0</v>
      </c>
      <c r="CV222" s="84" t="n">
        <v>0</v>
      </c>
      <c r="CW222" s="84" t="n">
        <v>0</v>
      </c>
      <c r="CX222" s="84" t="n">
        <v>0</v>
      </c>
      <c r="CY222" s="84" t="n">
        <v>0</v>
      </c>
      <c r="CZ222" s="84" t="n">
        <v>0</v>
      </c>
      <c r="DA222" s="84" t="n">
        <v>0</v>
      </c>
      <c r="DB222" s="84" t="n">
        <v>0</v>
      </c>
    </row>
    <row r="223" customFormat="false" ht="14.25" hidden="false" customHeight="false" outlineLevel="3" collapsed="false">
      <c r="E223" s="112" t="s">
        <v>276</v>
      </c>
      <c r="F223" s="84" t="n">
        <v>0</v>
      </c>
      <c r="G223" s="7" t="str">
        <f aca="false">Currency_unit&amp;"'M"</f>
        <v>US$'M</v>
      </c>
      <c r="AA223" s="84" t="n">
        <v>0</v>
      </c>
      <c r="AB223" s="84" t="n">
        <v>0</v>
      </c>
      <c r="AC223" s="84" t="n">
        <v>0</v>
      </c>
      <c r="AD223" s="84" t="n">
        <v>0</v>
      </c>
      <c r="AE223" s="84" t="n">
        <v>0</v>
      </c>
      <c r="AF223" s="84" t="n">
        <v>0</v>
      </c>
      <c r="AG223" s="84" t="n">
        <v>0</v>
      </c>
      <c r="AH223" s="84" t="n">
        <v>0</v>
      </c>
      <c r="AI223" s="84" t="n">
        <v>0</v>
      </c>
      <c r="AJ223" s="84" t="n">
        <v>0</v>
      </c>
      <c r="AK223" s="84" t="n">
        <v>0</v>
      </c>
      <c r="AL223" s="84" t="n">
        <v>0</v>
      </c>
      <c r="AM223" s="84" t="n">
        <v>0</v>
      </c>
      <c r="AN223" s="84" t="n">
        <v>0</v>
      </c>
      <c r="AO223" s="84" t="n">
        <v>0</v>
      </c>
      <c r="AP223" s="84" t="n">
        <v>0</v>
      </c>
      <c r="AQ223" s="84" t="n">
        <v>0</v>
      </c>
      <c r="AR223" s="84" t="n">
        <v>0</v>
      </c>
      <c r="AS223" s="84" t="n">
        <v>0</v>
      </c>
      <c r="AT223" s="84" t="n">
        <v>0</v>
      </c>
      <c r="AU223" s="84" t="n">
        <v>0</v>
      </c>
      <c r="AV223" s="84" t="n">
        <v>0</v>
      </c>
      <c r="AW223" s="84" t="n">
        <v>0</v>
      </c>
      <c r="AX223" s="84" t="n">
        <v>0</v>
      </c>
      <c r="AY223" s="84" t="n">
        <v>0</v>
      </c>
      <c r="AZ223" s="84" t="n">
        <v>0</v>
      </c>
      <c r="BA223" s="84" t="n">
        <v>0</v>
      </c>
      <c r="BB223" s="84" t="n">
        <v>0</v>
      </c>
      <c r="BC223" s="84" t="n">
        <v>0</v>
      </c>
      <c r="BD223" s="84" t="n">
        <v>0</v>
      </c>
      <c r="BE223" s="84" t="n">
        <v>0</v>
      </c>
      <c r="BF223" s="84" t="n">
        <v>0</v>
      </c>
      <c r="BG223" s="84" t="n">
        <v>0</v>
      </c>
      <c r="BH223" s="84" t="n">
        <v>0</v>
      </c>
      <c r="BI223" s="84" t="n">
        <v>0</v>
      </c>
      <c r="BJ223" s="84" t="n">
        <v>0</v>
      </c>
      <c r="BK223" s="84" t="n">
        <v>0</v>
      </c>
      <c r="BL223" s="84" t="n">
        <v>0</v>
      </c>
      <c r="BM223" s="84" t="n">
        <v>0</v>
      </c>
      <c r="BN223" s="84" t="n">
        <v>0</v>
      </c>
      <c r="BO223" s="84" t="n">
        <v>0</v>
      </c>
      <c r="BP223" s="84" t="n">
        <v>0</v>
      </c>
      <c r="BQ223" s="84" t="n">
        <v>0</v>
      </c>
      <c r="BR223" s="84" t="n">
        <v>0</v>
      </c>
      <c r="BS223" s="84" t="n">
        <v>0</v>
      </c>
      <c r="BT223" s="84" t="n">
        <v>0</v>
      </c>
      <c r="BU223" s="84" t="n">
        <v>0</v>
      </c>
      <c r="BV223" s="84" t="n">
        <v>0</v>
      </c>
      <c r="BW223" s="84" t="n">
        <v>0</v>
      </c>
      <c r="BX223" s="84" t="n">
        <v>0</v>
      </c>
      <c r="BY223" s="84" t="n">
        <v>0</v>
      </c>
      <c r="BZ223" s="84" t="n">
        <v>0</v>
      </c>
      <c r="CA223" s="84" t="n">
        <v>0</v>
      </c>
      <c r="CB223" s="84" t="n">
        <v>0</v>
      </c>
      <c r="CC223" s="84" t="n">
        <v>0</v>
      </c>
      <c r="CD223" s="84" t="n">
        <v>0</v>
      </c>
      <c r="CE223" s="84" t="n">
        <v>0</v>
      </c>
      <c r="CF223" s="84" t="n">
        <v>0</v>
      </c>
      <c r="CG223" s="84" t="n">
        <v>0</v>
      </c>
      <c r="CH223" s="84" t="n">
        <v>0</v>
      </c>
      <c r="CI223" s="84" t="n">
        <v>0</v>
      </c>
      <c r="CJ223" s="84" t="n">
        <v>0</v>
      </c>
      <c r="CK223" s="84" t="n">
        <v>0</v>
      </c>
      <c r="CL223" s="84" t="n">
        <v>0</v>
      </c>
      <c r="CM223" s="84" t="n">
        <v>0</v>
      </c>
      <c r="CN223" s="84" t="n">
        <v>0</v>
      </c>
      <c r="CO223" s="84" t="n">
        <v>0</v>
      </c>
      <c r="CP223" s="84" t="n">
        <v>0</v>
      </c>
      <c r="CQ223" s="84" t="n">
        <v>0</v>
      </c>
      <c r="CR223" s="84" t="n">
        <v>0</v>
      </c>
      <c r="CS223" s="84" t="n">
        <v>0</v>
      </c>
      <c r="CT223" s="84" t="n">
        <v>0</v>
      </c>
      <c r="CU223" s="84" t="n">
        <v>0</v>
      </c>
      <c r="CV223" s="84" t="n">
        <v>0</v>
      </c>
      <c r="CW223" s="84" t="n">
        <v>0</v>
      </c>
      <c r="CX223" s="84" t="n">
        <v>0</v>
      </c>
      <c r="CY223" s="84" t="n">
        <v>0</v>
      </c>
      <c r="CZ223" s="84" t="n">
        <v>0</v>
      </c>
      <c r="DA223" s="84" t="n">
        <v>0</v>
      </c>
      <c r="DB223" s="84" t="n">
        <v>0</v>
      </c>
    </row>
    <row r="224" customFormat="false" ht="14.25" hidden="false" customHeight="false" outlineLevel="3" collapsed="false">
      <c r="E224" s="112" t="s">
        <v>276</v>
      </c>
      <c r="F224" s="84" t="n">
        <v>0</v>
      </c>
      <c r="G224" s="7" t="str">
        <f aca="false">Currency_unit&amp;"'M"</f>
        <v>US$'M</v>
      </c>
      <c r="AA224" s="84" t="n">
        <v>0</v>
      </c>
      <c r="AB224" s="84" t="n">
        <v>0</v>
      </c>
      <c r="AC224" s="84" t="n">
        <v>0</v>
      </c>
      <c r="AD224" s="84" t="n">
        <v>0</v>
      </c>
      <c r="AE224" s="84" t="n">
        <v>0</v>
      </c>
      <c r="AF224" s="84" t="n">
        <v>0</v>
      </c>
      <c r="AG224" s="84" t="n">
        <v>0</v>
      </c>
      <c r="AH224" s="84" t="n">
        <v>0</v>
      </c>
      <c r="AI224" s="84" t="n">
        <v>0</v>
      </c>
      <c r="AJ224" s="84" t="n">
        <v>0</v>
      </c>
      <c r="AK224" s="84" t="n">
        <v>0</v>
      </c>
      <c r="AL224" s="84" t="n">
        <v>0</v>
      </c>
      <c r="AM224" s="84" t="n">
        <v>0</v>
      </c>
      <c r="AN224" s="84" t="n">
        <v>0</v>
      </c>
      <c r="AO224" s="84" t="n">
        <v>0</v>
      </c>
      <c r="AP224" s="84" t="n">
        <v>0</v>
      </c>
      <c r="AQ224" s="84" t="n">
        <v>0</v>
      </c>
      <c r="AR224" s="84" t="n">
        <v>0</v>
      </c>
      <c r="AS224" s="84" t="n">
        <v>0</v>
      </c>
      <c r="AT224" s="84" t="n">
        <v>0</v>
      </c>
      <c r="AU224" s="84" t="n">
        <v>0</v>
      </c>
      <c r="AV224" s="84" t="n">
        <v>0</v>
      </c>
      <c r="AW224" s="84" t="n">
        <v>0</v>
      </c>
      <c r="AX224" s="84" t="n">
        <v>0</v>
      </c>
      <c r="AY224" s="84" t="n">
        <v>0</v>
      </c>
      <c r="AZ224" s="84" t="n">
        <v>0</v>
      </c>
      <c r="BA224" s="84" t="n">
        <v>0</v>
      </c>
      <c r="BB224" s="84" t="n">
        <v>0</v>
      </c>
      <c r="BC224" s="84" t="n">
        <v>0</v>
      </c>
      <c r="BD224" s="84" t="n">
        <v>0</v>
      </c>
      <c r="BE224" s="84" t="n">
        <v>0</v>
      </c>
      <c r="BF224" s="84" t="n">
        <v>0</v>
      </c>
      <c r="BG224" s="84" t="n">
        <v>0</v>
      </c>
      <c r="BH224" s="84" t="n">
        <v>0</v>
      </c>
      <c r="BI224" s="84" t="n">
        <v>0</v>
      </c>
      <c r="BJ224" s="84" t="n">
        <v>0</v>
      </c>
      <c r="BK224" s="84" t="n">
        <v>0</v>
      </c>
      <c r="BL224" s="84" t="n">
        <v>0</v>
      </c>
      <c r="BM224" s="84" t="n">
        <v>0</v>
      </c>
      <c r="BN224" s="84" t="n">
        <v>0</v>
      </c>
      <c r="BO224" s="84" t="n">
        <v>0</v>
      </c>
      <c r="BP224" s="84" t="n">
        <v>0</v>
      </c>
      <c r="BQ224" s="84" t="n">
        <v>0</v>
      </c>
      <c r="BR224" s="84" t="n">
        <v>0</v>
      </c>
      <c r="BS224" s="84" t="n">
        <v>0</v>
      </c>
      <c r="BT224" s="84" t="n">
        <v>0</v>
      </c>
      <c r="BU224" s="84" t="n">
        <v>0</v>
      </c>
      <c r="BV224" s="84" t="n">
        <v>0</v>
      </c>
      <c r="BW224" s="84" t="n">
        <v>0</v>
      </c>
      <c r="BX224" s="84" t="n">
        <v>0</v>
      </c>
      <c r="BY224" s="84" t="n">
        <v>0</v>
      </c>
      <c r="BZ224" s="84" t="n">
        <v>0</v>
      </c>
      <c r="CA224" s="84" t="n">
        <v>0</v>
      </c>
      <c r="CB224" s="84" t="n">
        <v>0</v>
      </c>
      <c r="CC224" s="84" t="n">
        <v>0</v>
      </c>
      <c r="CD224" s="84" t="n">
        <v>0</v>
      </c>
      <c r="CE224" s="84" t="n">
        <v>0</v>
      </c>
      <c r="CF224" s="84" t="n">
        <v>0</v>
      </c>
      <c r="CG224" s="84" t="n">
        <v>0</v>
      </c>
      <c r="CH224" s="84" t="n">
        <v>0</v>
      </c>
      <c r="CI224" s="84" t="n">
        <v>0</v>
      </c>
      <c r="CJ224" s="84" t="n">
        <v>0</v>
      </c>
      <c r="CK224" s="84" t="n">
        <v>0</v>
      </c>
      <c r="CL224" s="84" t="n">
        <v>0</v>
      </c>
      <c r="CM224" s="84" t="n">
        <v>0</v>
      </c>
      <c r="CN224" s="84" t="n">
        <v>0</v>
      </c>
      <c r="CO224" s="84" t="n">
        <v>0</v>
      </c>
      <c r="CP224" s="84" t="n">
        <v>0</v>
      </c>
      <c r="CQ224" s="84" t="n">
        <v>0</v>
      </c>
      <c r="CR224" s="84" t="n">
        <v>0</v>
      </c>
      <c r="CS224" s="84" t="n">
        <v>0</v>
      </c>
      <c r="CT224" s="84" t="n">
        <v>0</v>
      </c>
      <c r="CU224" s="84" t="n">
        <v>0</v>
      </c>
      <c r="CV224" s="84" t="n">
        <v>0</v>
      </c>
      <c r="CW224" s="84" t="n">
        <v>0</v>
      </c>
      <c r="CX224" s="84" t="n">
        <v>0</v>
      </c>
      <c r="CY224" s="84" t="n">
        <v>0</v>
      </c>
      <c r="CZ224" s="84" t="n">
        <v>0</v>
      </c>
      <c r="DA224" s="84" t="n">
        <v>0</v>
      </c>
      <c r="DB224" s="84" t="n">
        <v>0</v>
      </c>
    </row>
    <row r="225" customFormat="false" ht="14.25" hidden="false" customHeight="false" outlineLevel="3" collapsed="false">
      <c r="E225" s="112" t="s">
        <v>276</v>
      </c>
      <c r="F225" s="84" t="n">
        <v>0</v>
      </c>
      <c r="G225" s="7" t="str">
        <f aca="false">Currency_unit&amp;"'M"</f>
        <v>US$'M</v>
      </c>
      <c r="AA225" s="84" t="n">
        <v>0</v>
      </c>
      <c r="AB225" s="84" t="n">
        <v>0</v>
      </c>
      <c r="AC225" s="84" t="n">
        <v>0</v>
      </c>
      <c r="AD225" s="84" t="n">
        <v>0</v>
      </c>
      <c r="AE225" s="84" t="n">
        <v>0</v>
      </c>
      <c r="AF225" s="84" t="n">
        <v>0</v>
      </c>
      <c r="AG225" s="84" t="n">
        <v>0</v>
      </c>
      <c r="AH225" s="84" t="n">
        <v>0</v>
      </c>
      <c r="AI225" s="84" t="n">
        <v>0</v>
      </c>
      <c r="AJ225" s="84" t="n">
        <v>0</v>
      </c>
      <c r="AK225" s="84" t="n">
        <v>0</v>
      </c>
      <c r="AL225" s="84" t="n">
        <v>0</v>
      </c>
      <c r="AM225" s="84" t="n">
        <v>0</v>
      </c>
      <c r="AN225" s="84" t="n">
        <v>0</v>
      </c>
      <c r="AO225" s="84" t="n">
        <v>0</v>
      </c>
      <c r="AP225" s="84" t="n">
        <v>0</v>
      </c>
      <c r="AQ225" s="84" t="n">
        <v>0</v>
      </c>
      <c r="AR225" s="84" t="n">
        <v>0</v>
      </c>
      <c r="AS225" s="84" t="n">
        <v>0</v>
      </c>
      <c r="AT225" s="84" t="n">
        <v>0</v>
      </c>
      <c r="AU225" s="84" t="n">
        <v>0</v>
      </c>
      <c r="AV225" s="84" t="n">
        <v>0</v>
      </c>
      <c r="AW225" s="84" t="n">
        <v>0</v>
      </c>
      <c r="AX225" s="84" t="n">
        <v>0</v>
      </c>
      <c r="AY225" s="84" t="n">
        <v>0</v>
      </c>
      <c r="AZ225" s="84" t="n">
        <v>0</v>
      </c>
      <c r="BA225" s="84" t="n">
        <v>0</v>
      </c>
      <c r="BB225" s="84" t="n">
        <v>0</v>
      </c>
      <c r="BC225" s="84" t="n">
        <v>0</v>
      </c>
      <c r="BD225" s="84" t="n">
        <v>0</v>
      </c>
      <c r="BE225" s="84" t="n">
        <v>0</v>
      </c>
      <c r="BF225" s="84" t="n">
        <v>0</v>
      </c>
      <c r="BG225" s="84" t="n">
        <v>0</v>
      </c>
      <c r="BH225" s="84" t="n">
        <v>0</v>
      </c>
      <c r="BI225" s="84" t="n">
        <v>0</v>
      </c>
      <c r="BJ225" s="84" t="n">
        <v>0</v>
      </c>
      <c r="BK225" s="84" t="n">
        <v>0</v>
      </c>
      <c r="BL225" s="84" t="n">
        <v>0</v>
      </c>
      <c r="BM225" s="84" t="n">
        <v>0</v>
      </c>
      <c r="BN225" s="84" t="n">
        <v>0</v>
      </c>
      <c r="BO225" s="84" t="n">
        <v>0</v>
      </c>
      <c r="BP225" s="84" t="n">
        <v>0</v>
      </c>
      <c r="BQ225" s="84" t="n">
        <v>0</v>
      </c>
      <c r="BR225" s="84" t="n">
        <v>0</v>
      </c>
      <c r="BS225" s="84" t="n">
        <v>0</v>
      </c>
      <c r="BT225" s="84" t="n">
        <v>0</v>
      </c>
      <c r="BU225" s="84" t="n">
        <v>0</v>
      </c>
      <c r="BV225" s="84" t="n">
        <v>0</v>
      </c>
      <c r="BW225" s="84" t="n">
        <v>0</v>
      </c>
      <c r="BX225" s="84" t="n">
        <v>0</v>
      </c>
      <c r="BY225" s="84" t="n">
        <v>0</v>
      </c>
      <c r="BZ225" s="84" t="n">
        <v>0</v>
      </c>
      <c r="CA225" s="84" t="n">
        <v>0</v>
      </c>
      <c r="CB225" s="84" t="n">
        <v>0</v>
      </c>
      <c r="CC225" s="84" t="n">
        <v>0</v>
      </c>
      <c r="CD225" s="84" t="n">
        <v>0</v>
      </c>
      <c r="CE225" s="84" t="n">
        <v>0</v>
      </c>
      <c r="CF225" s="84" t="n">
        <v>0</v>
      </c>
      <c r="CG225" s="84" t="n">
        <v>0</v>
      </c>
      <c r="CH225" s="84" t="n">
        <v>0</v>
      </c>
      <c r="CI225" s="84" t="n">
        <v>0</v>
      </c>
      <c r="CJ225" s="84" t="n">
        <v>0</v>
      </c>
      <c r="CK225" s="84" t="n">
        <v>0</v>
      </c>
      <c r="CL225" s="84" t="n">
        <v>0</v>
      </c>
      <c r="CM225" s="84" t="n">
        <v>0</v>
      </c>
      <c r="CN225" s="84" t="n">
        <v>0</v>
      </c>
      <c r="CO225" s="84" t="n">
        <v>0</v>
      </c>
      <c r="CP225" s="84" t="n">
        <v>0</v>
      </c>
      <c r="CQ225" s="84" t="n">
        <v>0</v>
      </c>
      <c r="CR225" s="84" t="n">
        <v>0</v>
      </c>
      <c r="CS225" s="84" t="n">
        <v>0</v>
      </c>
      <c r="CT225" s="84" t="n">
        <v>0</v>
      </c>
      <c r="CU225" s="84" t="n">
        <v>0</v>
      </c>
      <c r="CV225" s="84" t="n">
        <v>0</v>
      </c>
      <c r="CW225" s="84" t="n">
        <v>0</v>
      </c>
      <c r="CX225" s="84" t="n">
        <v>0</v>
      </c>
      <c r="CY225" s="84" t="n">
        <v>0</v>
      </c>
      <c r="CZ225" s="84" t="n">
        <v>0</v>
      </c>
      <c r="DA225" s="84" t="n">
        <v>0</v>
      </c>
      <c r="DB225" s="84" t="n">
        <v>0</v>
      </c>
    </row>
    <row r="226" customFormat="false" ht="14.25" hidden="false" customHeight="false" outlineLevel="3" collapsed="false">
      <c r="E226" s="112" t="s">
        <v>276</v>
      </c>
      <c r="F226" s="84" t="n">
        <v>0</v>
      </c>
      <c r="G226" s="7" t="str">
        <f aca="false">Currency_unit&amp;"'M"</f>
        <v>US$'M</v>
      </c>
      <c r="AA226" s="84" t="n">
        <v>0</v>
      </c>
      <c r="AB226" s="84" t="n">
        <v>0</v>
      </c>
      <c r="AC226" s="84" t="n">
        <v>0</v>
      </c>
      <c r="AD226" s="84" t="n">
        <v>0</v>
      </c>
      <c r="AE226" s="84" t="n">
        <v>0</v>
      </c>
      <c r="AF226" s="84" t="n">
        <v>0</v>
      </c>
      <c r="AG226" s="84" t="n">
        <v>0</v>
      </c>
      <c r="AH226" s="84" t="n">
        <v>0</v>
      </c>
      <c r="AI226" s="84" t="n">
        <v>0</v>
      </c>
      <c r="AJ226" s="84" t="n">
        <v>0</v>
      </c>
      <c r="AK226" s="84" t="n">
        <v>0</v>
      </c>
      <c r="AL226" s="84" t="n">
        <v>0</v>
      </c>
      <c r="AM226" s="84" t="n">
        <v>0</v>
      </c>
      <c r="AN226" s="84" t="n">
        <v>0</v>
      </c>
      <c r="AO226" s="84" t="n">
        <v>0</v>
      </c>
      <c r="AP226" s="84" t="n">
        <v>0</v>
      </c>
      <c r="AQ226" s="84" t="n">
        <v>0</v>
      </c>
      <c r="AR226" s="84" t="n">
        <v>0</v>
      </c>
      <c r="AS226" s="84" t="n">
        <v>0</v>
      </c>
      <c r="AT226" s="84" t="n">
        <v>0</v>
      </c>
      <c r="AU226" s="84" t="n">
        <v>0</v>
      </c>
      <c r="AV226" s="84" t="n">
        <v>0</v>
      </c>
      <c r="AW226" s="84" t="n">
        <v>0</v>
      </c>
      <c r="AX226" s="84" t="n">
        <v>0</v>
      </c>
      <c r="AY226" s="84" t="n">
        <v>0</v>
      </c>
      <c r="AZ226" s="84" t="n">
        <v>0</v>
      </c>
      <c r="BA226" s="84" t="n">
        <v>0</v>
      </c>
      <c r="BB226" s="84" t="n">
        <v>0</v>
      </c>
      <c r="BC226" s="84" t="n">
        <v>0</v>
      </c>
      <c r="BD226" s="84" t="n">
        <v>0</v>
      </c>
      <c r="BE226" s="84" t="n">
        <v>0</v>
      </c>
      <c r="BF226" s="84" t="n">
        <v>0</v>
      </c>
      <c r="BG226" s="84" t="n">
        <v>0</v>
      </c>
      <c r="BH226" s="84" t="n">
        <v>0</v>
      </c>
      <c r="BI226" s="84" t="n">
        <v>0</v>
      </c>
      <c r="BJ226" s="84" t="n">
        <v>0</v>
      </c>
      <c r="BK226" s="84" t="n">
        <v>0</v>
      </c>
      <c r="BL226" s="84" t="n">
        <v>0</v>
      </c>
      <c r="BM226" s="84" t="n">
        <v>0</v>
      </c>
      <c r="BN226" s="84" t="n">
        <v>0</v>
      </c>
      <c r="BO226" s="84" t="n">
        <v>0</v>
      </c>
      <c r="BP226" s="84" t="n">
        <v>0</v>
      </c>
      <c r="BQ226" s="84" t="n">
        <v>0</v>
      </c>
      <c r="BR226" s="84" t="n">
        <v>0</v>
      </c>
      <c r="BS226" s="84" t="n">
        <v>0</v>
      </c>
      <c r="BT226" s="84" t="n">
        <v>0</v>
      </c>
      <c r="BU226" s="84" t="n">
        <v>0</v>
      </c>
      <c r="BV226" s="84" t="n">
        <v>0</v>
      </c>
      <c r="BW226" s="84" t="n">
        <v>0</v>
      </c>
      <c r="BX226" s="84" t="n">
        <v>0</v>
      </c>
      <c r="BY226" s="84" t="n">
        <v>0</v>
      </c>
      <c r="BZ226" s="84" t="n">
        <v>0</v>
      </c>
      <c r="CA226" s="84" t="n">
        <v>0</v>
      </c>
      <c r="CB226" s="84" t="n">
        <v>0</v>
      </c>
      <c r="CC226" s="84" t="n">
        <v>0</v>
      </c>
      <c r="CD226" s="84" t="n">
        <v>0</v>
      </c>
      <c r="CE226" s="84" t="n">
        <v>0</v>
      </c>
      <c r="CF226" s="84" t="n">
        <v>0</v>
      </c>
      <c r="CG226" s="84" t="n">
        <v>0</v>
      </c>
      <c r="CH226" s="84" t="n">
        <v>0</v>
      </c>
      <c r="CI226" s="84" t="n">
        <v>0</v>
      </c>
      <c r="CJ226" s="84" t="n">
        <v>0</v>
      </c>
      <c r="CK226" s="84" t="n">
        <v>0</v>
      </c>
      <c r="CL226" s="84" t="n">
        <v>0</v>
      </c>
      <c r="CM226" s="84" t="n">
        <v>0</v>
      </c>
      <c r="CN226" s="84" t="n">
        <v>0</v>
      </c>
      <c r="CO226" s="84" t="n">
        <v>0</v>
      </c>
      <c r="CP226" s="84" t="n">
        <v>0</v>
      </c>
      <c r="CQ226" s="84" t="n">
        <v>0</v>
      </c>
      <c r="CR226" s="84" t="n">
        <v>0</v>
      </c>
      <c r="CS226" s="84" t="n">
        <v>0</v>
      </c>
      <c r="CT226" s="84" t="n">
        <v>0</v>
      </c>
      <c r="CU226" s="84" t="n">
        <v>0</v>
      </c>
      <c r="CV226" s="84" t="n">
        <v>0</v>
      </c>
      <c r="CW226" s="84" t="n">
        <v>0</v>
      </c>
      <c r="CX226" s="84" t="n">
        <v>0</v>
      </c>
      <c r="CY226" s="84" t="n">
        <v>0</v>
      </c>
      <c r="CZ226" s="84" t="n">
        <v>0</v>
      </c>
      <c r="DA226" s="84" t="n">
        <v>0</v>
      </c>
      <c r="DB226" s="84" t="n">
        <v>0</v>
      </c>
    </row>
    <row r="227" customFormat="false" ht="14.25" hidden="false" customHeight="false" outlineLevel="3" collapsed="false">
      <c r="E227" s="112" t="s">
        <v>276</v>
      </c>
      <c r="F227" s="84" t="n">
        <v>0</v>
      </c>
      <c r="G227" s="7" t="str">
        <f aca="false">Currency_unit&amp;"'M"</f>
        <v>US$'M</v>
      </c>
      <c r="AA227" s="84" t="n">
        <v>0</v>
      </c>
      <c r="AB227" s="84" t="n">
        <v>0</v>
      </c>
      <c r="AC227" s="84" t="n">
        <v>0</v>
      </c>
      <c r="AD227" s="84" t="n">
        <v>0</v>
      </c>
      <c r="AE227" s="84" t="n">
        <v>0</v>
      </c>
      <c r="AF227" s="84" t="n">
        <v>0</v>
      </c>
      <c r="AG227" s="84" t="n">
        <v>0</v>
      </c>
      <c r="AH227" s="84" t="n">
        <v>0</v>
      </c>
      <c r="AI227" s="84" t="n">
        <v>0</v>
      </c>
      <c r="AJ227" s="84" t="n">
        <v>0</v>
      </c>
      <c r="AK227" s="84" t="n">
        <v>0</v>
      </c>
      <c r="AL227" s="84" t="n">
        <v>0</v>
      </c>
      <c r="AM227" s="84" t="n">
        <v>0</v>
      </c>
      <c r="AN227" s="84" t="n">
        <v>0</v>
      </c>
      <c r="AO227" s="84" t="n">
        <v>0</v>
      </c>
      <c r="AP227" s="84" t="n">
        <v>0</v>
      </c>
      <c r="AQ227" s="84" t="n">
        <v>0</v>
      </c>
      <c r="AR227" s="84" t="n">
        <v>0</v>
      </c>
      <c r="AS227" s="84" t="n">
        <v>0</v>
      </c>
      <c r="AT227" s="84" t="n">
        <v>0</v>
      </c>
      <c r="AU227" s="84" t="n">
        <v>0</v>
      </c>
      <c r="AV227" s="84" t="n">
        <v>0</v>
      </c>
      <c r="AW227" s="84" t="n">
        <v>0</v>
      </c>
      <c r="AX227" s="84" t="n">
        <v>0</v>
      </c>
      <c r="AY227" s="84" t="n">
        <v>0</v>
      </c>
      <c r="AZ227" s="84" t="n">
        <v>0</v>
      </c>
      <c r="BA227" s="84" t="n">
        <v>0</v>
      </c>
      <c r="BB227" s="84" t="n">
        <v>0</v>
      </c>
      <c r="BC227" s="84" t="n">
        <v>0</v>
      </c>
      <c r="BD227" s="84" t="n">
        <v>0</v>
      </c>
      <c r="BE227" s="84" t="n">
        <v>0</v>
      </c>
      <c r="BF227" s="84" t="n">
        <v>0</v>
      </c>
      <c r="BG227" s="84" t="n">
        <v>0</v>
      </c>
      <c r="BH227" s="84" t="n">
        <v>0</v>
      </c>
      <c r="BI227" s="84" t="n">
        <v>0</v>
      </c>
      <c r="BJ227" s="84" t="n">
        <v>0</v>
      </c>
      <c r="BK227" s="84" t="n">
        <v>0</v>
      </c>
      <c r="BL227" s="84" t="n">
        <v>0</v>
      </c>
      <c r="BM227" s="84" t="n">
        <v>0</v>
      </c>
      <c r="BN227" s="84" t="n">
        <v>0</v>
      </c>
      <c r="BO227" s="84" t="n">
        <v>0</v>
      </c>
      <c r="BP227" s="84" t="n">
        <v>0</v>
      </c>
      <c r="BQ227" s="84" t="n">
        <v>0</v>
      </c>
      <c r="BR227" s="84" t="n">
        <v>0</v>
      </c>
      <c r="BS227" s="84" t="n">
        <v>0</v>
      </c>
      <c r="BT227" s="84" t="n">
        <v>0</v>
      </c>
      <c r="BU227" s="84" t="n">
        <v>0</v>
      </c>
      <c r="BV227" s="84" t="n">
        <v>0</v>
      </c>
      <c r="BW227" s="84" t="n">
        <v>0</v>
      </c>
      <c r="BX227" s="84" t="n">
        <v>0</v>
      </c>
      <c r="BY227" s="84" t="n">
        <v>0</v>
      </c>
      <c r="BZ227" s="84" t="n">
        <v>0</v>
      </c>
      <c r="CA227" s="84" t="n">
        <v>0</v>
      </c>
      <c r="CB227" s="84" t="n">
        <v>0</v>
      </c>
      <c r="CC227" s="84" t="n">
        <v>0</v>
      </c>
      <c r="CD227" s="84" t="n">
        <v>0</v>
      </c>
      <c r="CE227" s="84" t="n">
        <v>0</v>
      </c>
      <c r="CF227" s="84" t="n">
        <v>0</v>
      </c>
      <c r="CG227" s="84" t="n">
        <v>0</v>
      </c>
      <c r="CH227" s="84" t="n">
        <v>0</v>
      </c>
      <c r="CI227" s="84" t="n">
        <v>0</v>
      </c>
      <c r="CJ227" s="84" t="n">
        <v>0</v>
      </c>
      <c r="CK227" s="84" t="n">
        <v>0</v>
      </c>
      <c r="CL227" s="84" t="n">
        <v>0</v>
      </c>
      <c r="CM227" s="84" t="n">
        <v>0</v>
      </c>
      <c r="CN227" s="84" t="n">
        <v>0</v>
      </c>
      <c r="CO227" s="84" t="n">
        <v>0</v>
      </c>
      <c r="CP227" s="84" t="n">
        <v>0</v>
      </c>
      <c r="CQ227" s="84" t="n">
        <v>0</v>
      </c>
      <c r="CR227" s="84" t="n">
        <v>0</v>
      </c>
      <c r="CS227" s="84" t="n">
        <v>0</v>
      </c>
      <c r="CT227" s="84" t="n">
        <v>0</v>
      </c>
      <c r="CU227" s="84" t="n">
        <v>0</v>
      </c>
      <c r="CV227" s="84" t="n">
        <v>0</v>
      </c>
      <c r="CW227" s="84" t="n">
        <v>0</v>
      </c>
      <c r="CX227" s="84" t="n">
        <v>0</v>
      </c>
      <c r="CY227" s="84" t="n">
        <v>0</v>
      </c>
      <c r="CZ227" s="84" t="n">
        <v>0</v>
      </c>
      <c r="DA227" s="84" t="n">
        <v>0</v>
      </c>
      <c r="DB227" s="84" t="n">
        <v>0</v>
      </c>
    </row>
    <row r="228" customFormat="false" ht="14.25" hidden="false" customHeight="false" outlineLevel="3" collapsed="false">
      <c r="E228" s="112" t="s">
        <v>276</v>
      </c>
      <c r="F228" s="84" t="n">
        <v>0</v>
      </c>
      <c r="G228" s="7" t="str">
        <f aca="false">Currency_unit&amp;"'M"</f>
        <v>US$'M</v>
      </c>
      <c r="AA228" s="84" t="n">
        <v>0</v>
      </c>
      <c r="AB228" s="84" t="n">
        <v>0</v>
      </c>
      <c r="AC228" s="84" t="n">
        <v>0</v>
      </c>
      <c r="AD228" s="84" t="n">
        <v>0</v>
      </c>
      <c r="AE228" s="84" t="n">
        <v>0</v>
      </c>
      <c r="AF228" s="84" t="n">
        <v>0</v>
      </c>
      <c r="AG228" s="84" t="n">
        <v>0</v>
      </c>
      <c r="AH228" s="84" t="n">
        <v>0</v>
      </c>
      <c r="AI228" s="84" t="n">
        <v>0</v>
      </c>
      <c r="AJ228" s="84" t="n">
        <v>0</v>
      </c>
      <c r="AK228" s="84" t="n">
        <v>0</v>
      </c>
      <c r="AL228" s="84" t="n">
        <v>0</v>
      </c>
      <c r="AM228" s="84" t="n">
        <v>0</v>
      </c>
      <c r="AN228" s="84" t="n">
        <v>0</v>
      </c>
      <c r="AO228" s="84" t="n">
        <v>0</v>
      </c>
      <c r="AP228" s="84" t="n">
        <v>0</v>
      </c>
      <c r="AQ228" s="84" t="n">
        <v>0</v>
      </c>
      <c r="AR228" s="84" t="n">
        <v>0</v>
      </c>
      <c r="AS228" s="84" t="n">
        <v>0</v>
      </c>
      <c r="AT228" s="84" t="n">
        <v>0</v>
      </c>
      <c r="AU228" s="84" t="n">
        <v>0</v>
      </c>
      <c r="AV228" s="84" t="n">
        <v>0</v>
      </c>
      <c r="AW228" s="84" t="n">
        <v>0</v>
      </c>
      <c r="AX228" s="84" t="n">
        <v>0</v>
      </c>
      <c r="AY228" s="84" t="n">
        <v>0</v>
      </c>
      <c r="AZ228" s="84" t="n">
        <v>0</v>
      </c>
      <c r="BA228" s="84" t="n">
        <v>0</v>
      </c>
      <c r="BB228" s="84" t="n">
        <v>0</v>
      </c>
      <c r="BC228" s="84" t="n">
        <v>0</v>
      </c>
      <c r="BD228" s="84" t="n">
        <v>0</v>
      </c>
      <c r="BE228" s="84" t="n">
        <v>0</v>
      </c>
      <c r="BF228" s="84" t="n">
        <v>0</v>
      </c>
      <c r="BG228" s="84" t="n">
        <v>0</v>
      </c>
      <c r="BH228" s="84" t="n">
        <v>0</v>
      </c>
      <c r="BI228" s="84" t="n">
        <v>0</v>
      </c>
      <c r="BJ228" s="84" t="n">
        <v>0</v>
      </c>
      <c r="BK228" s="84" t="n">
        <v>0</v>
      </c>
      <c r="BL228" s="84" t="n">
        <v>0</v>
      </c>
      <c r="BM228" s="84" t="n">
        <v>0</v>
      </c>
      <c r="BN228" s="84" t="n">
        <v>0</v>
      </c>
      <c r="BO228" s="84" t="n">
        <v>0</v>
      </c>
      <c r="BP228" s="84" t="n">
        <v>0</v>
      </c>
      <c r="BQ228" s="84" t="n">
        <v>0</v>
      </c>
      <c r="BR228" s="84" t="n">
        <v>0</v>
      </c>
      <c r="BS228" s="84" t="n">
        <v>0</v>
      </c>
      <c r="BT228" s="84" t="n">
        <v>0</v>
      </c>
      <c r="BU228" s="84" t="n">
        <v>0</v>
      </c>
      <c r="BV228" s="84" t="n">
        <v>0</v>
      </c>
      <c r="BW228" s="84" t="n">
        <v>0</v>
      </c>
      <c r="BX228" s="84" t="n">
        <v>0</v>
      </c>
      <c r="BY228" s="84" t="n">
        <v>0</v>
      </c>
      <c r="BZ228" s="84" t="n">
        <v>0</v>
      </c>
      <c r="CA228" s="84" t="n">
        <v>0</v>
      </c>
      <c r="CB228" s="84" t="n">
        <v>0</v>
      </c>
      <c r="CC228" s="84" t="n">
        <v>0</v>
      </c>
      <c r="CD228" s="84" t="n">
        <v>0</v>
      </c>
      <c r="CE228" s="84" t="n">
        <v>0</v>
      </c>
      <c r="CF228" s="84" t="n">
        <v>0</v>
      </c>
      <c r="CG228" s="84" t="n">
        <v>0</v>
      </c>
      <c r="CH228" s="84" t="n">
        <v>0</v>
      </c>
      <c r="CI228" s="84" t="n">
        <v>0</v>
      </c>
      <c r="CJ228" s="84" t="n">
        <v>0</v>
      </c>
      <c r="CK228" s="84" t="n">
        <v>0</v>
      </c>
      <c r="CL228" s="84" t="n">
        <v>0</v>
      </c>
      <c r="CM228" s="84" t="n">
        <v>0</v>
      </c>
      <c r="CN228" s="84" t="n">
        <v>0</v>
      </c>
      <c r="CO228" s="84" t="n">
        <v>0</v>
      </c>
      <c r="CP228" s="84" t="n">
        <v>0</v>
      </c>
      <c r="CQ228" s="84" t="n">
        <v>0</v>
      </c>
      <c r="CR228" s="84" t="n">
        <v>0</v>
      </c>
      <c r="CS228" s="84" t="n">
        <v>0</v>
      </c>
      <c r="CT228" s="84" t="n">
        <v>0</v>
      </c>
      <c r="CU228" s="84" t="n">
        <v>0</v>
      </c>
      <c r="CV228" s="84" t="n">
        <v>0</v>
      </c>
      <c r="CW228" s="84" t="n">
        <v>0</v>
      </c>
      <c r="CX228" s="84" t="n">
        <v>0</v>
      </c>
      <c r="CY228" s="84" t="n">
        <v>0</v>
      </c>
      <c r="CZ228" s="84" t="n">
        <v>0</v>
      </c>
      <c r="DA228" s="84" t="n">
        <v>0</v>
      </c>
      <c r="DB228" s="84" t="n">
        <v>0</v>
      </c>
    </row>
    <row r="229" customFormat="false" ht="14.25" hidden="false" customHeight="false" outlineLevel="3" collapsed="false">
      <c r="E229" s="112" t="s">
        <v>276</v>
      </c>
      <c r="F229" s="84" t="n">
        <v>0</v>
      </c>
      <c r="G229" s="7" t="str">
        <f aca="false">Currency_unit&amp;"'M"</f>
        <v>US$'M</v>
      </c>
      <c r="AA229" s="84" t="n">
        <v>0</v>
      </c>
      <c r="AB229" s="84" t="n">
        <v>0</v>
      </c>
      <c r="AC229" s="84" t="n">
        <v>0</v>
      </c>
      <c r="AD229" s="84" t="n">
        <v>0</v>
      </c>
      <c r="AE229" s="84" t="n">
        <v>0</v>
      </c>
      <c r="AF229" s="84" t="n">
        <v>0</v>
      </c>
      <c r="AG229" s="84" t="n">
        <v>0</v>
      </c>
      <c r="AH229" s="84" t="n">
        <v>0</v>
      </c>
      <c r="AI229" s="84" t="n">
        <v>0</v>
      </c>
      <c r="AJ229" s="84" t="n">
        <v>0</v>
      </c>
      <c r="AK229" s="84" t="n">
        <v>0</v>
      </c>
      <c r="AL229" s="84" t="n">
        <v>0</v>
      </c>
      <c r="AM229" s="84" t="n">
        <v>0</v>
      </c>
      <c r="AN229" s="84" t="n">
        <v>0</v>
      </c>
      <c r="AO229" s="84" t="n">
        <v>0</v>
      </c>
      <c r="AP229" s="84" t="n">
        <v>0</v>
      </c>
      <c r="AQ229" s="84" t="n">
        <v>0</v>
      </c>
      <c r="AR229" s="84" t="n">
        <v>0</v>
      </c>
      <c r="AS229" s="84" t="n">
        <v>0</v>
      </c>
      <c r="AT229" s="84" t="n">
        <v>0</v>
      </c>
      <c r="AU229" s="84" t="n">
        <v>0</v>
      </c>
      <c r="AV229" s="84" t="n">
        <v>0</v>
      </c>
      <c r="AW229" s="84" t="n">
        <v>0</v>
      </c>
      <c r="AX229" s="84" t="n">
        <v>0</v>
      </c>
      <c r="AY229" s="84" t="n">
        <v>0</v>
      </c>
      <c r="AZ229" s="84" t="n">
        <v>0</v>
      </c>
      <c r="BA229" s="84" t="n">
        <v>0</v>
      </c>
      <c r="BB229" s="84" t="n">
        <v>0</v>
      </c>
      <c r="BC229" s="84" t="n">
        <v>0</v>
      </c>
      <c r="BD229" s="84" t="n">
        <v>0</v>
      </c>
      <c r="BE229" s="84" t="n">
        <v>0</v>
      </c>
      <c r="BF229" s="84" t="n">
        <v>0</v>
      </c>
      <c r="BG229" s="84" t="n">
        <v>0</v>
      </c>
      <c r="BH229" s="84" t="n">
        <v>0</v>
      </c>
      <c r="BI229" s="84" t="n">
        <v>0</v>
      </c>
      <c r="BJ229" s="84" t="n">
        <v>0</v>
      </c>
      <c r="BK229" s="84" t="n">
        <v>0</v>
      </c>
      <c r="BL229" s="84" t="n">
        <v>0</v>
      </c>
      <c r="BM229" s="84" t="n">
        <v>0</v>
      </c>
      <c r="BN229" s="84" t="n">
        <v>0</v>
      </c>
      <c r="BO229" s="84" t="n">
        <v>0</v>
      </c>
      <c r="BP229" s="84" t="n">
        <v>0</v>
      </c>
      <c r="BQ229" s="84" t="n">
        <v>0</v>
      </c>
      <c r="BR229" s="84" t="n">
        <v>0</v>
      </c>
      <c r="BS229" s="84" t="n">
        <v>0</v>
      </c>
      <c r="BT229" s="84" t="n">
        <v>0</v>
      </c>
      <c r="BU229" s="84" t="n">
        <v>0</v>
      </c>
      <c r="BV229" s="84" t="n">
        <v>0</v>
      </c>
      <c r="BW229" s="84" t="n">
        <v>0</v>
      </c>
      <c r="BX229" s="84" t="n">
        <v>0</v>
      </c>
      <c r="BY229" s="84" t="n">
        <v>0</v>
      </c>
      <c r="BZ229" s="84" t="n">
        <v>0</v>
      </c>
      <c r="CA229" s="84" t="n">
        <v>0</v>
      </c>
      <c r="CB229" s="84" t="n">
        <v>0</v>
      </c>
      <c r="CC229" s="84" t="n">
        <v>0</v>
      </c>
      <c r="CD229" s="84" t="n">
        <v>0</v>
      </c>
      <c r="CE229" s="84" t="n">
        <v>0</v>
      </c>
      <c r="CF229" s="84" t="n">
        <v>0</v>
      </c>
      <c r="CG229" s="84" t="n">
        <v>0</v>
      </c>
      <c r="CH229" s="84" t="n">
        <v>0</v>
      </c>
      <c r="CI229" s="84" t="n">
        <v>0</v>
      </c>
      <c r="CJ229" s="84" t="n">
        <v>0</v>
      </c>
      <c r="CK229" s="84" t="n">
        <v>0</v>
      </c>
      <c r="CL229" s="84" t="n">
        <v>0</v>
      </c>
      <c r="CM229" s="84" t="n">
        <v>0</v>
      </c>
      <c r="CN229" s="84" t="n">
        <v>0</v>
      </c>
      <c r="CO229" s="84" t="n">
        <v>0</v>
      </c>
      <c r="CP229" s="84" t="n">
        <v>0</v>
      </c>
      <c r="CQ229" s="84" t="n">
        <v>0</v>
      </c>
      <c r="CR229" s="84" t="n">
        <v>0</v>
      </c>
      <c r="CS229" s="84" t="n">
        <v>0</v>
      </c>
      <c r="CT229" s="84" t="n">
        <v>0</v>
      </c>
      <c r="CU229" s="84" t="n">
        <v>0</v>
      </c>
      <c r="CV229" s="84" t="n">
        <v>0</v>
      </c>
      <c r="CW229" s="84" t="n">
        <v>0</v>
      </c>
      <c r="CX229" s="84" t="n">
        <v>0</v>
      </c>
      <c r="CY229" s="84" t="n">
        <v>0</v>
      </c>
      <c r="CZ229" s="84" t="n">
        <v>0</v>
      </c>
      <c r="DA229" s="84" t="n">
        <v>0</v>
      </c>
      <c r="DB229" s="84" t="n">
        <v>0</v>
      </c>
    </row>
    <row r="230" customFormat="false" ht="14.25" hidden="false" customHeight="false" outlineLevel="3" collapsed="false">
      <c r="E230" s="112" t="s">
        <v>276</v>
      </c>
      <c r="F230" s="84" t="n">
        <v>0</v>
      </c>
      <c r="G230" s="7" t="str">
        <f aca="false">Currency_unit&amp;"'M"</f>
        <v>US$'M</v>
      </c>
      <c r="AA230" s="84" t="n">
        <v>0</v>
      </c>
      <c r="AB230" s="84" t="n">
        <v>0</v>
      </c>
      <c r="AC230" s="84" t="n">
        <v>0</v>
      </c>
      <c r="AD230" s="84" t="n">
        <v>0</v>
      </c>
      <c r="AE230" s="84" t="n">
        <v>0</v>
      </c>
      <c r="AF230" s="84" t="n">
        <v>0</v>
      </c>
      <c r="AG230" s="84" t="n">
        <v>0</v>
      </c>
      <c r="AH230" s="84" t="n">
        <v>0</v>
      </c>
      <c r="AI230" s="84" t="n">
        <v>0</v>
      </c>
      <c r="AJ230" s="84" t="n">
        <v>0</v>
      </c>
      <c r="AK230" s="84" t="n">
        <v>0</v>
      </c>
      <c r="AL230" s="84" t="n">
        <v>0</v>
      </c>
      <c r="AM230" s="84" t="n">
        <v>0</v>
      </c>
      <c r="AN230" s="84" t="n">
        <v>0</v>
      </c>
      <c r="AO230" s="84" t="n">
        <v>0</v>
      </c>
      <c r="AP230" s="84" t="n">
        <v>0</v>
      </c>
      <c r="AQ230" s="84" t="n">
        <v>0</v>
      </c>
      <c r="AR230" s="84" t="n">
        <v>0</v>
      </c>
      <c r="AS230" s="84" t="n">
        <v>0</v>
      </c>
      <c r="AT230" s="84" t="n">
        <v>0</v>
      </c>
      <c r="AU230" s="84" t="n">
        <v>0</v>
      </c>
      <c r="AV230" s="84" t="n">
        <v>0</v>
      </c>
      <c r="AW230" s="84" t="n">
        <v>0</v>
      </c>
      <c r="AX230" s="84" t="n">
        <v>0</v>
      </c>
      <c r="AY230" s="84" t="n">
        <v>0</v>
      </c>
      <c r="AZ230" s="84" t="n">
        <v>0</v>
      </c>
      <c r="BA230" s="84" t="n">
        <v>0</v>
      </c>
      <c r="BB230" s="84" t="n">
        <v>0</v>
      </c>
      <c r="BC230" s="84" t="n">
        <v>0</v>
      </c>
      <c r="BD230" s="84" t="n">
        <v>0</v>
      </c>
      <c r="BE230" s="84" t="n">
        <v>0</v>
      </c>
      <c r="BF230" s="84" t="n">
        <v>0</v>
      </c>
      <c r="BG230" s="84" t="n">
        <v>0</v>
      </c>
      <c r="BH230" s="84" t="n">
        <v>0</v>
      </c>
      <c r="BI230" s="84" t="n">
        <v>0</v>
      </c>
      <c r="BJ230" s="84" t="n">
        <v>0</v>
      </c>
      <c r="BK230" s="84" t="n">
        <v>0</v>
      </c>
      <c r="BL230" s="84" t="n">
        <v>0</v>
      </c>
      <c r="BM230" s="84" t="n">
        <v>0</v>
      </c>
      <c r="BN230" s="84" t="n">
        <v>0</v>
      </c>
      <c r="BO230" s="84" t="n">
        <v>0</v>
      </c>
      <c r="BP230" s="84" t="n">
        <v>0</v>
      </c>
      <c r="BQ230" s="84" t="n">
        <v>0</v>
      </c>
      <c r="BR230" s="84" t="n">
        <v>0</v>
      </c>
      <c r="BS230" s="84" t="n">
        <v>0</v>
      </c>
      <c r="BT230" s="84" t="n">
        <v>0</v>
      </c>
      <c r="BU230" s="84" t="n">
        <v>0</v>
      </c>
      <c r="BV230" s="84" t="n">
        <v>0</v>
      </c>
      <c r="BW230" s="84" t="n">
        <v>0</v>
      </c>
      <c r="BX230" s="84" t="n">
        <v>0</v>
      </c>
      <c r="BY230" s="84" t="n">
        <v>0</v>
      </c>
      <c r="BZ230" s="84" t="n">
        <v>0</v>
      </c>
      <c r="CA230" s="84" t="n">
        <v>0</v>
      </c>
      <c r="CB230" s="84" t="n">
        <v>0</v>
      </c>
      <c r="CC230" s="84" t="n">
        <v>0</v>
      </c>
      <c r="CD230" s="84" t="n">
        <v>0</v>
      </c>
      <c r="CE230" s="84" t="n">
        <v>0</v>
      </c>
      <c r="CF230" s="84" t="n">
        <v>0</v>
      </c>
      <c r="CG230" s="84" t="n">
        <v>0</v>
      </c>
      <c r="CH230" s="84" t="n">
        <v>0</v>
      </c>
      <c r="CI230" s="84" t="n">
        <v>0</v>
      </c>
      <c r="CJ230" s="84" t="n">
        <v>0</v>
      </c>
      <c r="CK230" s="84" t="n">
        <v>0</v>
      </c>
      <c r="CL230" s="84" t="n">
        <v>0</v>
      </c>
      <c r="CM230" s="84" t="n">
        <v>0</v>
      </c>
      <c r="CN230" s="84" t="n">
        <v>0</v>
      </c>
      <c r="CO230" s="84" t="n">
        <v>0</v>
      </c>
      <c r="CP230" s="84" t="n">
        <v>0</v>
      </c>
      <c r="CQ230" s="84" t="n">
        <v>0</v>
      </c>
      <c r="CR230" s="84" t="n">
        <v>0</v>
      </c>
      <c r="CS230" s="84" t="n">
        <v>0</v>
      </c>
      <c r="CT230" s="84" t="n">
        <v>0</v>
      </c>
      <c r="CU230" s="84" t="n">
        <v>0</v>
      </c>
      <c r="CV230" s="84" t="n">
        <v>0</v>
      </c>
      <c r="CW230" s="84" t="n">
        <v>0</v>
      </c>
      <c r="CX230" s="84" t="n">
        <v>0</v>
      </c>
      <c r="CY230" s="84" t="n">
        <v>0</v>
      </c>
      <c r="CZ230" s="84" t="n">
        <v>0</v>
      </c>
      <c r="DA230" s="84" t="n">
        <v>0</v>
      </c>
      <c r="DB230" s="84" t="n">
        <v>0</v>
      </c>
    </row>
    <row r="231" customFormat="false" ht="14.25" hidden="false" customHeight="false" outlineLevel="3" collapsed="false">
      <c r="E231" s="112" t="s">
        <v>276</v>
      </c>
      <c r="F231" s="84" t="n">
        <v>0</v>
      </c>
      <c r="G231" s="7" t="str">
        <f aca="false">Currency_unit&amp;"'M"</f>
        <v>US$'M</v>
      </c>
      <c r="AA231" s="84" t="n">
        <v>0</v>
      </c>
      <c r="AB231" s="84" t="n">
        <v>0</v>
      </c>
      <c r="AC231" s="84" t="n">
        <v>0</v>
      </c>
      <c r="AD231" s="84" t="n">
        <v>0</v>
      </c>
      <c r="AE231" s="84" t="n">
        <v>0</v>
      </c>
      <c r="AF231" s="84" t="n">
        <v>0</v>
      </c>
      <c r="AG231" s="84" t="n">
        <v>0</v>
      </c>
      <c r="AH231" s="84" t="n">
        <v>0</v>
      </c>
      <c r="AI231" s="84" t="n">
        <v>0</v>
      </c>
      <c r="AJ231" s="84" t="n">
        <v>0</v>
      </c>
      <c r="AK231" s="84" t="n">
        <v>0</v>
      </c>
      <c r="AL231" s="84" t="n">
        <v>0</v>
      </c>
      <c r="AM231" s="84" t="n">
        <v>0</v>
      </c>
      <c r="AN231" s="84" t="n">
        <v>0</v>
      </c>
      <c r="AO231" s="84" t="n">
        <v>0</v>
      </c>
      <c r="AP231" s="84" t="n">
        <v>0</v>
      </c>
      <c r="AQ231" s="84" t="n">
        <v>0</v>
      </c>
      <c r="AR231" s="84" t="n">
        <v>0</v>
      </c>
      <c r="AS231" s="84" t="n">
        <v>0</v>
      </c>
      <c r="AT231" s="84" t="n">
        <v>0</v>
      </c>
      <c r="AU231" s="84" t="n">
        <v>0</v>
      </c>
      <c r="AV231" s="84" t="n">
        <v>0</v>
      </c>
      <c r="AW231" s="84" t="n">
        <v>0</v>
      </c>
      <c r="AX231" s="84" t="n">
        <v>0</v>
      </c>
      <c r="AY231" s="84" t="n">
        <v>0</v>
      </c>
      <c r="AZ231" s="84" t="n">
        <v>0</v>
      </c>
      <c r="BA231" s="84" t="n">
        <v>0</v>
      </c>
      <c r="BB231" s="84" t="n">
        <v>0</v>
      </c>
      <c r="BC231" s="84" t="n">
        <v>0</v>
      </c>
      <c r="BD231" s="84" t="n">
        <v>0</v>
      </c>
      <c r="BE231" s="84" t="n">
        <v>0</v>
      </c>
      <c r="BF231" s="84" t="n">
        <v>0</v>
      </c>
      <c r="BG231" s="84" t="n">
        <v>0</v>
      </c>
      <c r="BH231" s="84" t="n">
        <v>0</v>
      </c>
      <c r="BI231" s="84" t="n">
        <v>0</v>
      </c>
      <c r="BJ231" s="84" t="n">
        <v>0</v>
      </c>
      <c r="BK231" s="84" t="n">
        <v>0</v>
      </c>
      <c r="BL231" s="84" t="n">
        <v>0</v>
      </c>
      <c r="BM231" s="84" t="n">
        <v>0</v>
      </c>
      <c r="BN231" s="84" t="n">
        <v>0</v>
      </c>
      <c r="BO231" s="84" t="n">
        <v>0</v>
      </c>
      <c r="BP231" s="84" t="n">
        <v>0</v>
      </c>
      <c r="BQ231" s="84" t="n">
        <v>0</v>
      </c>
      <c r="BR231" s="84" t="n">
        <v>0</v>
      </c>
      <c r="BS231" s="84" t="n">
        <v>0</v>
      </c>
      <c r="BT231" s="84" t="n">
        <v>0</v>
      </c>
      <c r="BU231" s="84" t="n">
        <v>0</v>
      </c>
      <c r="BV231" s="84" t="n">
        <v>0</v>
      </c>
      <c r="BW231" s="84" t="n">
        <v>0</v>
      </c>
      <c r="BX231" s="84" t="n">
        <v>0</v>
      </c>
      <c r="BY231" s="84" t="n">
        <v>0</v>
      </c>
      <c r="BZ231" s="84" t="n">
        <v>0</v>
      </c>
      <c r="CA231" s="84" t="n">
        <v>0</v>
      </c>
      <c r="CB231" s="84" t="n">
        <v>0</v>
      </c>
      <c r="CC231" s="84" t="n">
        <v>0</v>
      </c>
      <c r="CD231" s="84" t="n">
        <v>0</v>
      </c>
      <c r="CE231" s="84" t="n">
        <v>0</v>
      </c>
      <c r="CF231" s="84" t="n">
        <v>0</v>
      </c>
      <c r="CG231" s="84" t="n">
        <v>0</v>
      </c>
      <c r="CH231" s="84" t="n">
        <v>0</v>
      </c>
      <c r="CI231" s="84" t="n">
        <v>0</v>
      </c>
      <c r="CJ231" s="84" t="n">
        <v>0</v>
      </c>
      <c r="CK231" s="84" t="n">
        <v>0</v>
      </c>
      <c r="CL231" s="84" t="n">
        <v>0</v>
      </c>
      <c r="CM231" s="84" t="n">
        <v>0</v>
      </c>
      <c r="CN231" s="84" t="n">
        <v>0</v>
      </c>
      <c r="CO231" s="84" t="n">
        <v>0</v>
      </c>
      <c r="CP231" s="84" t="n">
        <v>0</v>
      </c>
      <c r="CQ231" s="84" t="n">
        <v>0</v>
      </c>
      <c r="CR231" s="84" t="n">
        <v>0</v>
      </c>
      <c r="CS231" s="84" t="n">
        <v>0</v>
      </c>
      <c r="CT231" s="84" t="n">
        <v>0</v>
      </c>
      <c r="CU231" s="84" t="n">
        <v>0</v>
      </c>
      <c r="CV231" s="84" t="n">
        <v>0</v>
      </c>
      <c r="CW231" s="84" t="n">
        <v>0</v>
      </c>
      <c r="CX231" s="84" t="n">
        <v>0</v>
      </c>
      <c r="CY231" s="84" t="n">
        <v>0</v>
      </c>
      <c r="CZ231" s="84" t="n">
        <v>0</v>
      </c>
      <c r="DA231" s="84" t="n">
        <v>0</v>
      </c>
      <c r="DB231" s="84" t="n">
        <v>0</v>
      </c>
    </row>
    <row r="232" customFormat="false" ht="14.25" hidden="false" customHeight="false" outlineLevel="3" collapsed="false">
      <c r="E232" s="112" t="s">
        <v>276</v>
      </c>
      <c r="F232" s="84" t="n">
        <v>0</v>
      </c>
      <c r="G232" s="7" t="str">
        <f aca="false">Currency_unit&amp;"'M"</f>
        <v>US$'M</v>
      </c>
      <c r="AA232" s="84" t="n">
        <v>0</v>
      </c>
      <c r="AB232" s="84" t="n">
        <v>0</v>
      </c>
      <c r="AC232" s="84" t="n">
        <v>0</v>
      </c>
      <c r="AD232" s="84" t="n">
        <v>0</v>
      </c>
      <c r="AE232" s="84" t="n">
        <v>0</v>
      </c>
      <c r="AF232" s="84" t="n">
        <v>0</v>
      </c>
      <c r="AG232" s="84" t="n">
        <v>0</v>
      </c>
      <c r="AH232" s="84" t="n">
        <v>0</v>
      </c>
      <c r="AI232" s="84" t="n">
        <v>0</v>
      </c>
      <c r="AJ232" s="84" t="n">
        <v>0</v>
      </c>
      <c r="AK232" s="84" t="n">
        <v>0</v>
      </c>
      <c r="AL232" s="84" t="n">
        <v>0</v>
      </c>
      <c r="AM232" s="84" t="n">
        <v>0</v>
      </c>
      <c r="AN232" s="84" t="n">
        <v>0</v>
      </c>
      <c r="AO232" s="84" t="n">
        <v>0</v>
      </c>
      <c r="AP232" s="84" t="n">
        <v>0</v>
      </c>
      <c r="AQ232" s="84" t="n">
        <v>0</v>
      </c>
      <c r="AR232" s="84" t="n">
        <v>0</v>
      </c>
      <c r="AS232" s="84" t="n">
        <v>0</v>
      </c>
      <c r="AT232" s="84" t="n">
        <v>0</v>
      </c>
      <c r="AU232" s="84" t="n">
        <v>0</v>
      </c>
      <c r="AV232" s="84" t="n">
        <v>0</v>
      </c>
      <c r="AW232" s="84" t="n">
        <v>0</v>
      </c>
      <c r="AX232" s="84" t="n">
        <v>0</v>
      </c>
      <c r="AY232" s="84" t="n">
        <v>0</v>
      </c>
      <c r="AZ232" s="84" t="n">
        <v>0</v>
      </c>
      <c r="BA232" s="84" t="n">
        <v>0</v>
      </c>
      <c r="BB232" s="84" t="n">
        <v>0</v>
      </c>
      <c r="BC232" s="84" t="n">
        <v>0</v>
      </c>
      <c r="BD232" s="84" t="n">
        <v>0</v>
      </c>
      <c r="BE232" s="84" t="n">
        <v>0</v>
      </c>
      <c r="BF232" s="84" t="n">
        <v>0</v>
      </c>
      <c r="BG232" s="84" t="n">
        <v>0</v>
      </c>
      <c r="BH232" s="84" t="n">
        <v>0</v>
      </c>
      <c r="BI232" s="84" t="n">
        <v>0</v>
      </c>
      <c r="BJ232" s="84" t="n">
        <v>0</v>
      </c>
      <c r="BK232" s="84" t="n">
        <v>0</v>
      </c>
      <c r="BL232" s="84" t="n">
        <v>0</v>
      </c>
      <c r="BM232" s="84" t="n">
        <v>0</v>
      </c>
      <c r="BN232" s="84" t="n">
        <v>0</v>
      </c>
      <c r="BO232" s="84" t="n">
        <v>0</v>
      </c>
      <c r="BP232" s="84" t="n">
        <v>0</v>
      </c>
      <c r="BQ232" s="84" t="n">
        <v>0</v>
      </c>
      <c r="BR232" s="84" t="n">
        <v>0</v>
      </c>
      <c r="BS232" s="84" t="n">
        <v>0</v>
      </c>
      <c r="BT232" s="84" t="n">
        <v>0</v>
      </c>
      <c r="BU232" s="84" t="n">
        <v>0</v>
      </c>
      <c r="BV232" s="84" t="n">
        <v>0</v>
      </c>
      <c r="BW232" s="84" t="n">
        <v>0</v>
      </c>
      <c r="BX232" s="84" t="n">
        <v>0</v>
      </c>
      <c r="BY232" s="84" t="n">
        <v>0</v>
      </c>
      <c r="BZ232" s="84" t="n">
        <v>0</v>
      </c>
      <c r="CA232" s="84" t="n">
        <v>0</v>
      </c>
      <c r="CB232" s="84" t="n">
        <v>0</v>
      </c>
      <c r="CC232" s="84" t="n">
        <v>0</v>
      </c>
      <c r="CD232" s="84" t="n">
        <v>0</v>
      </c>
      <c r="CE232" s="84" t="n">
        <v>0</v>
      </c>
      <c r="CF232" s="84" t="n">
        <v>0</v>
      </c>
      <c r="CG232" s="84" t="n">
        <v>0</v>
      </c>
      <c r="CH232" s="84" t="n">
        <v>0</v>
      </c>
      <c r="CI232" s="84" t="n">
        <v>0</v>
      </c>
      <c r="CJ232" s="84" t="n">
        <v>0</v>
      </c>
      <c r="CK232" s="84" t="n">
        <v>0</v>
      </c>
      <c r="CL232" s="84" t="n">
        <v>0</v>
      </c>
      <c r="CM232" s="84" t="n">
        <v>0</v>
      </c>
      <c r="CN232" s="84" t="n">
        <v>0</v>
      </c>
      <c r="CO232" s="84" t="n">
        <v>0</v>
      </c>
      <c r="CP232" s="84" t="n">
        <v>0</v>
      </c>
      <c r="CQ232" s="84" t="n">
        <v>0</v>
      </c>
      <c r="CR232" s="84" t="n">
        <v>0</v>
      </c>
      <c r="CS232" s="84" t="n">
        <v>0</v>
      </c>
      <c r="CT232" s="84" t="n">
        <v>0</v>
      </c>
      <c r="CU232" s="84" t="n">
        <v>0</v>
      </c>
      <c r="CV232" s="84" t="n">
        <v>0</v>
      </c>
      <c r="CW232" s="84" t="n">
        <v>0</v>
      </c>
      <c r="CX232" s="84" t="n">
        <v>0</v>
      </c>
      <c r="CY232" s="84" t="n">
        <v>0</v>
      </c>
      <c r="CZ232" s="84" t="n">
        <v>0</v>
      </c>
      <c r="DA232" s="84" t="n">
        <v>0</v>
      </c>
      <c r="DB232" s="84" t="n">
        <v>0</v>
      </c>
    </row>
    <row r="233" customFormat="false" ht="14.25" hidden="false" customHeight="false" outlineLevel="3" collapsed="false">
      <c r="E233" s="112" t="s">
        <v>276</v>
      </c>
      <c r="F233" s="84" t="n">
        <v>0</v>
      </c>
      <c r="G233" s="7" t="str">
        <f aca="false">Currency_unit&amp;"'M"</f>
        <v>US$'M</v>
      </c>
      <c r="AA233" s="84" t="n">
        <v>0</v>
      </c>
      <c r="AB233" s="84" t="n">
        <v>0</v>
      </c>
      <c r="AC233" s="84" t="n">
        <v>0</v>
      </c>
      <c r="AD233" s="84" t="n">
        <v>0</v>
      </c>
      <c r="AE233" s="84" t="n">
        <v>0</v>
      </c>
      <c r="AF233" s="84" t="n">
        <v>0</v>
      </c>
      <c r="AG233" s="84" t="n">
        <v>0</v>
      </c>
      <c r="AH233" s="84" t="n">
        <v>0</v>
      </c>
      <c r="AI233" s="84" t="n">
        <v>0</v>
      </c>
      <c r="AJ233" s="84" t="n">
        <v>0</v>
      </c>
      <c r="AK233" s="84" t="n">
        <v>0</v>
      </c>
      <c r="AL233" s="84" t="n">
        <v>0</v>
      </c>
      <c r="AM233" s="84" t="n">
        <v>0</v>
      </c>
      <c r="AN233" s="84" t="n">
        <v>0</v>
      </c>
      <c r="AO233" s="84" t="n">
        <v>0</v>
      </c>
      <c r="AP233" s="84" t="n">
        <v>0</v>
      </c>
      <c r="AQ233" s="84" t="n">
        <v>0</v>
      </c>
      <c r="AR233" s="84" t="n">
        <v>0</v>
      </c>
      <c r="AS233" s="84" t="n">
        <v>0</v>
      </c>
      <c r="AT233" s="84" t="n">
        <v>0</v>
      </c>
      <c r="AU233" s="84" t="n">
        <v>0</v>
      </c>
      <c r="AV233" s="84" t="n">
        <v>0</v>
      </c>
      <c r="AW233" s="84" t="n">
        <v>0</v>
      </c>
      <c r="AX233" s="84" t="n">
        <v>0</v>
      </c>
      <c r="AY233" s="84" t="n">
        <v>0</v>
      </c>
      <c r="AZ233" s="84" t="n">
        <v>0</v>
      </c>
      <c r="BA233" s="84" t="n">
        <v>0</v>
      </c>
      <c r="BB233" s="84" t="n">
        <v>0</v>
      </c>
      <c r="BC233" s="84" t="n">
        <v>0</v>
      </c>
      <c r="BD233" s="84" t="n">
        <v>0</v>
      </c>
      <c r="BE233" s="84" t="n">
        <v>0</v>
      </c>
      <c r="BF233" s="84" t="n">
        <v>0</v>
      </c>
      <c r="BG233" s="84" t="n">
        <v>0</v>
      </c>
      <c r="BH233" s="84" t="n">
        <v>0</v>
      </c>
      <c r="BI233" s="84" t="n">
        <v>0</v>
      </c>
      <c r="BJ233" s="84" t="n">
        <v>0</v>
      </c>
      <c r="BK233" s="84" t="n">
        <v>0</v>
      </c>
      <c r="BL233" s="84" t="n">
        <v>0</v>
      </c>
      <c r="BM233" s="84" t="n">
        <v>0</v>
      </c>
      <c r="BN233" s="84" t="n">
        <v>0</v>
      </c>
      <c r="BO233" s="84" t="n">
        <v>0</v>
      </c>
      <c r="BP233" s="84" t="n">
        <v>0</v>
      </c>
      <c r="BQ233" s="84" t="n">
        <v>0</v>
      </c>
      <c r="BR233" s="84" t="n">
        <v>0</v>
      </c>
      <c r="BS233" s="84" t="n">
        <v>0</v>
      </c>
      <c r="BT233" s="84" t="n">
        <v>0</v>
      </c>
      <c r="BU233" s="84" t="n">
        <v>0</v>
      </c>
      <c r="BV233" s="84" t="n">
        <v>0</v>
      </c>
      <c r="BW233" s="84" t="n">
        <v>0</v>
      </c>
      <c r="BX233" s="84" t="n">
        <v>0</v>
      </c>
      <c r="BY233" s="84" t="n">
        <v>0</v>
      </c>
      <c r="BZ233" s="84" t="n">
        <v>0</v>
      </c>
      <c r="CA233" s="84" t="n">
        <v>0</v>
      </c>
      <c r="CB233" s="84" t="n">
        <v>0</v>
      </c>
      <c r="CC233" s="84" t="n">
        <v>0</v>
      </c>
      <c r="CD233" s="84" t="n">
        <v>0</v>
      </c>
      <c r="CE233" s="84" t="n">
        <v>0</v>
      </c>
      <c r="CF233" s="84" t="n">
        <v>0</v>
      </c>
      <c r="CG233" s="84" t="n">
        <v>0</v>
      </c>
      <c r="CH233" s="84" t="n">
        <v>0</v>
      </c>
      <c r="CI233" s="84" t="n">
        <v>0</v>
      </c>
      <c r="CJ233" s="84" t="n">
        <v>0</v>
      </c>
      <c r="CK233" s="84" t="n">
        <v>0</v>
      </c>
      <c r="CL233" s="84" t="n">
        <v>0</v>
      </c>
      <c r="CM233" s="84" t="n">
        <v>0</v>
      </c>
      <c r="CN233" s="84" t="n">
        <v>0</v>
      </c>
      <c r="CO233" s="84" t="n">
        <v>0</v>
      </c>
      <c r="CP233" s="84" t="n">
        <v>0</v>
      </c>
      <c r="CQ233" s="84" t="n">
        <v>0</v>
      </c>
      <c r="CR233" s="84" t="n">
        <v>0</v>
      </c>
      <c r="CS233" s="84" t="n">
        <v>0</v>
      </c>
      <c r="CT233" s="84" t="n">
        <v>0</v>
      </c>
      <c r="CU233" s="84" t="n">
        <v>0</v>
      </c>
      <c r="CV233" s="84" t="n">
        <v>0</v>
      </c>
      <c r="CW233" s="84" t="n">
        <v>0</v>
      </c>
      <c r="CX233" s="84" t="n">
        <v>0</v>
      </c>
      <c r="CY233" s="84" t="n">
        <v>0</v>
      </c>
      <c r="CZ233" s="84" t="n">
        <v>0</v>
      </c>
      <c r="DA233" s="84" t="n">
        <v>0</v>
      </c>
      <c r="DB233" s="84" t="n">
        <v>0</v>
      </c>
    </row>
    <row r="234" customFormat="false" ht="14.25" hidden="false" customHeight="false" outlineLevel="3" collapsed="false">
      <c r="E234" s="112" t="s">
        <v>276</v>
      </c>
      <c r="F234" s="84" t="n">
        <v>0</v>
      </c>
      <c r="G234" s="7" t="str">
        <f aca="false">Currency_unit&amp;"'M"</f>
        <v>US$'M</v>
      </c>
      <c r="AA234" s="84" t="n">
        <v>0</v>
      </c>
      <c r="AB234" s="84" t="n">
        <v>0</v>
      </c>
      <c r="AC234" s="84" t="n">
        <v>0</v>
      </c>
      <c r="AD234" s="84" t="n">
        <v>0</v>
      </c>
      <c r="AE234" s="84" t="n">
        <v>0</v>
      </c>
      <c r="AF234" s="84" t="n">
        <v>0</v>
      </c>
      <c r="AG234" s="84" t="n">
        <v>0</v>
      </c>
      <c r="AH234" s="84" t="n">
        <v>0</v>
      </c>
      <c r="AI234" s="84" t="n">
        <v>0</v>
      </c>
      <c r="AJ234" s="84" t="n">
        <v>0</v>
      </c>
      <c r="AK234" s="84" t="n">
        <v>0</v>
      </c>
      <c r="AL234" s="84" t="n">
        <v>0</v>
      </c>
      <c r="AM234" s="84" t="n">
        <v>0</v>
      </c>
      <c r="AN234" s="84" t="n">
        <v>0</v>
      </c>
      <c r="AO234" s="84" t="n">
        <v>0</v>
      </c>
      <c r="AP234" s="84" t="n">
        <v>0</v>
      </c>
      <c r="AQ234" s="84" t="n">
        <v>0</v>
      </c>
      <c r="AR234" s="84" t="n">
        <v>0</v>
      </c>
      <c r="AS234" s="84" t="n">
        <v>0</v>
      </c>
      <c r="AT234" s="84" t="n">
        <v>0</v>
      </c>
      <c r="AU234" s="84" t="n">
        <v>0</v>
      </c>
      <c r="AV234" s="84" t="n">
        <v>0</v>
      </c>
      <c r="AW234" s="84" t="n">
        <v>0</v>
      </c>
      <c r="AX234" s="84" t="n">
        <v>0</v>
      </c>
      <c r="AY234" s="84" t="n">
        <v>0</v>
      </c>
      <c r="AZ234" s="84" t="n">
        <v>0</v>
      </c>
      <c r="BA234" s="84" t="n">
        <v>0</v>
      </c>
      <c r="BB234" s="84" t="n">
        <v>0</v>
      </c>
      <c r="BC234" s="84" t="n">
        <v>0</v>
      </c>
      <c r="BD234" s="84" t="n">
        <v>0</v>
      </c>
      <c r="BE234" s="84" t="n">
        <v>0</v>
      </c>
      <c r="BF234" s="84" t="n">
        <v>0</v>
      </c>
      <c r="BG234" s="84" t="n">
        <v>0</v>
      </c>
      <c r="BH234" s="84" t="n">
        <v>0</v>
      </c>
      <c r="BI234" s="84" t="n">
        <v>0</v>
      </c>
      <c r="BJ234" s="84" t="n">
        <v>0</v>
      </c>
      <c r="BK234" s="84" t="n">
        <v>0</v>
      </c>
      <c r="BL234" s="84" t="n">
        <v>0</v>
      </c>
      <c r="BM234" s="84" t="n">
        <v>0</v>
      </c>
      <c r="BN234" s="84" t="n">
        <v>0</v>
      </c>
      <c r="BO234" s="84" t="n">
        <v>0</v>
      </c>
      <c r="BP234" s="84" t="n">
        <v>0</v>
      </c>
      <c r="BQ234" s="84" t="n">
        <v>0</v>
      </c>
      <c r="BR234" s="84" t="n">
        <v>0</v>
      </c>
      <c r="BS234" s="84" t="n">
        <v>0</v>
      </c>
      <c r="BT234" s="84" t="n">
        <v>0</v>
      </c>
      <c r="BU234" s="84" t="n">
        <v>0</v>
      </c>
      <c r="BV234" s="84" t="n">
        <v>0</v>
      </c>
      <c r="BW234" s="84" t="n">
        <v>0</v>
      </c>
      <c r="BX234" s="84" t="n">
        <v>0</v>
      </c>
      <c r="BY234" s="84" t="n">
        <v>0</v>
      </c>
      <c r="BZ234" s="84" t="n">
        <v>0</v>
      </c>
      <c r="CA234" s="84" t="n">
        <v>0</v>
      </c>
      <c r="CB234" s="84" t="n">
        <v>0</v>
      </c>
      <c r="CC234" s="84" t="n">
        <v>0</v>
      </c>
      <c r="CD234" s="84" t="n">
        <v>0</v>
      </c>
      <c r="CE234" s="84" t="n">
        <v>0</v>
      </c>
      <c r="CF234" s="84" t="n">
        <v>0</v>
      </c>
      <c r="CG234" s="84" t="n">
        <v>0</v>
      </c>
      <c r="CH234" s="84" t="n">
        <v>0</v>
      </c>
      <c r="CI234" s="84" t="n">
        <v>0</v>
      </c>
      <c r="CJ234" s="84" t="n">
        <v>0</v>
      </c>
      <c r="CK234" s="84" t="n">
        <v>0</v>
      </c>
      <c r="CL234" s="84" t="n">
        <v>0</v>
      </c>
      <c r="CM234" s="84" t="n">
        <v>0</v>
      </c>
      <c r="CN234" s="84" t="n">
        <v>0</v>
      </c>
      <c r="CO234" s="84" t="n">
        <v>0</v>
      </c>
      <c r="CP234" s="84" t="n">
        <v>0</v>
      </c>
      <c r="CQ234" s="84" t="n">
        <v>0</v>
      </c>
      <c r="CR234" s="84" t="n">
        <v>0</v>
      </c>
      <c r="CS234" s="84" t="n">
        <v>0</v>
      </c>
      <c r="CT234" s="84" t="n">
        <v>0</v>
      </c>
      <c r="CU234" s="84" t="n">
        <v>0</v>
      </c>
      <c r="CV234" s="84" t="n">
        <v>0</v>
      </c>
      <c r="CW234" s="84" t="n">
        <v>0</v>
      </c>
      <c r="CX234" s="84" t="n">
        <v>0</v>
      </c>
      <c r="CY234" s="84" t="n">
        <v>0</v>
      </c>
      <c r="CZ234" s="84" t="n">
        <v>0</v>
      </c>
      <c r="DA234" s="84" t="n">
        <v>0</v>
      </c>
      <c r="DB234" s="84" t="n">
        <v>0</v>
      </c>
    </row>
    <row r="235" customFormat="false" ht="14.25" hidden="false" customHeight="false" outlineLevel="3" collapsed="false"/>
    <row r="236" customFormat="false" ht="14.25" hidden="false" customHeight="false" outlineLevel="2" collapsed="false"/>
    <row r="237" customFormat="false" ht="14.25" hidden="false" customHeight="false" outlineLevel="2" collapsed="false"/>
    <row r="238" customFormat="false" ht="14.25" hidden="false" customHeight="false" outlineLevel="1" collapsed="false"/>
    <row r="239" customFormat="false" ht="18" hidden="false" customHeight="true" outlineLevel="1" collapsed="false">
      <c r="A239" s="113" t="s">
        <v>293</v>
      </c>
      <c r="B239" s="113"/>
      <c r="C239" s="113"/>
      <c r="D239" s="113"/>
      <c r="E239" s="113"/>
      <c r="F239" s="113"/>
      <c r="G239" s="113"/>
      <c r="H239" s="113"/>
      <c r="I239" s="113"/>
      <c r="J239" s="113"/>
      <c r="K239" s="113"/>
      <c r="L239" s="113"/>
      <c r="M239" s="113"/>
      <c r="N239" s="113"/>
      <c r="O239" s="113"/>
      <c r="P239" s="113"/>
      <c r="Q239" s="113"/>
      <c r="R239" s="113"/>
      <c r="S239" s="113"/>
      <c r="T239" s="113"/>
      <c r="U239" s="113"/>
      <c r="V239" s="113"/>
      <c r="W239" s="113"/>
      <c r="X239" s="113"/>
      <c r="Y239" s="113"/>
      <c r="Z239" s="113"/>
      <c r="AA239" s="113"/>
      <c r="AB239" s="113"/>
      <c r="AC239" s="113"/>
      <c r="AD239" s="113"/>
      <c r="AE239" s="113"/>
      <c r="AF239" s="113"/>
      <c r="AG239" s="113"/>
      <c r="AH239" s="113"/>
      <c r="AI239" s="113"/>
      <c r="AJ239" s="113"/>
      <c r="AK239" s="113"/>
      <c r="AL239" s="113"/>
      <c r="AM239" s="113"/>
      <c r="AN239" s="113"/>
      <c r="AO239" s="113"/>
      <c r="AP239" s="113"/>
      <c r="AQ239" s="113"/>
      <c r="AR239" s="113"/>
      <c r="AS239" s="113"/>
      <c r="AT239" s="113"/>
      <c r="AU239" s="113"/>
      <c r="AV239" s="113"/>
      <c r="AW239" s="113"/>
      <c r="AX239" s="113"/>
      <c r="AY239" s="113"/>
      <c r="AZ239" s="113"/>
      <c r="BA239" s="113"/>
      <c r="BB239" s="113"/>
      <c r="BC239" s="113"/>
      <c r="BD239" s="113"/>
      <c r="BE239" s="113"/>
      <c r="BF239" s="113"/>
      <c r="BG239" s="113"/>
      <c r="BH239" s="113"/>
      <c r="BI239" s="113"/>
      <c r="BJ239" s="113"/>
      <c r="BK239" s="113"/>
      <c r="BL239" s="113"/>
      <c r="BM239" s="113"/>
      <c r="BN239" s="113"/>
      <c r="BO239" s="113"/>
      <c r="BP239" s="113"/>
      <c r="BQ239" s="113"/>
      <c r="BR239" s="113"/>
      <c r="BS239" s="113"/>
      <c r="BT239" s="113"/>
      <c r="BU239" s="113"/>
      <c r="BV239" s="113"/>
      <c r="BW239" s="113"/>
      <c r="BX239" s="113"/>
      <c r="BY239" s="113"/>
      <c r="BZ239" s="113"/>
      <c r="CA239" s="113"/>
      <c r="CB239" s="113"/>
      <c r="CC239" s="113"/>
      <c r="CD239" s="113"/>
      <c r="CE239" s="113"/>
      <c r="CF239" s="113"/>
      <c r="CG239" s="113"/>
      <c r="CH239" s="113"/>
      <c r="CI239" s="113"/>
      <c r="CJ239" s="113"/>
      <c r="CK239" s="113"/>
      <c r="CL239" s="113"/>
      <c r="CM239" s="113"/>
      <c r="CN239" s="113"/>
      <c r="CO239" s="113"/>
      <c r="CP239" s="113"/>
      <c r="CQ239" s="113"/>
      <c r="CR239" s="113"/>
      <c r="CS239" s="113"/>
      <c r="CT239" s="113"/>
      <c r="CU239" s="113"/>
      <c r="CV239" s="113"/>
      <c r="CW239" s="113"/>
      <c r="CX239" s="113"/>
      <c r="CY239" s="113"/>
      <c r="CZ239" s="113"/>
      <c r="DA239" s="113"/>
      <c r="DB239" s="113"/>
      <c r="DC239" s="113"/>
    </row>
  </sheetData>
  <conditionalFormatting sqref="F104">
    <cfRule type="cellIs" priority="2" operator="equal" aboveAverage="0" equalAverage="0" bottom="0" percent="0" rank="0" text="" dxfId="0">
      <formula>0</formula>
    </cfRule>
  </conditionalFormatting>
  <dataValidations count="3">
    <dataValidation allowBlank="false" errorStyle="stop" operator="between" showDropDown="false" showErrorMessage="false" showInputMessage="false" sqref="F47" type="list">
      <formula1>List_Disc_Timing</formula1>
      <formula2>0</formula2>
    </dataValidation>
    <dataValidation allowBlank="true" errorStyle="stop" operator="between" showDropDown="false" showErrorMessage="true" showInputMessage="true" sqref="F146" type="list">
      <formula1>$E$151:$E$153</formula1>
      <formula2>0</formula2>
    </dataValidation>
    <dataValidation allowBlank="true" errorStyle="stop" operator="between" showDropDown="false" showErrorMessage="true" showInputMessage="true" sqref="F134" type="list">
      <formula1>$E$139:$E$141</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B0F0"/>
    <pageSetUpPr fitToPage="false"/>
  </sheetPr>
  <dimension ref="A1:DC415"/>
  <sheetViews>
    <sheetView showFormulas="false" showGridLines="false" showRowColHeaders="true" showZeros="true" rightToLeft="false" tabSelected="false" showOutlineSymbols="true" defaultGridColor="true" view="normal" topLeftCell="A1" colorId="64" zoomScale="47" zoomScaleNormal="47"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A400" activeCellId="0" sqref="AA400"/>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10" min="9" style="3" width="15.56"/>
    <col collapsed="false" customWidth="true" hidden="false" outlineLevel="0" max="11" min="11" style="3" width="2.56"/>
    <col collapsed="false" customWidth="true" hidden="tru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51" t="str">
        <f aca="false">'Assumptions - Base'!A1</f>
        <v>Taca Taca - Stage 1 (40 Mtpa)</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row>
    <row r="2" customFormat="false" ht="18" hidden="false" customHeight="true" outlineLevel="0" collapsed="false">
      <c r="A2" s="52" t="str">
        <f aca="true">MID(CELL("filename",A1),FIND("]",CELL("filename",A1))+1,255)</f>
        <v>Cash Flow - Base</v>
      </c>
      <c r="B2" s="52"/>
      <c r="C2" s="52"/>
      <c r="D2" s="52"/>
      <c r="E2" s="52"/>
      <c r="F2" s="53"/>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row>
    <row r="3" customFormat="false" ht="14.25" hidden="false" customHeight="false" outlineLevel="0" collapsed="false">
      <c r="A3" s="54"/>
      <c r="B3" s="54"/>
      <c r="C3" s="54"/>
      <c r="D3" s="54"/>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9"/>
    </row>
    <row r="4" customFormat="false" ht="46.95" hidden="false" customHeight="false" outlineLevel="0" collapsed="false">
      <c r="A4" s="54"/>
      <c r="B4" s="54"/>
      <c r="C4" s="54"/>
      <c r="D4" s="54"/>
      <c r="E4" s="55"/>
      <c r="F4" s="55"/>
      <c r="G4" s="55"/>
      <c r="H4" s="70" t="s">
        <v>294</v>
      </c>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9"/>
    </row>
    <row r="5" customFormat="false" ht="14.25" hidden="false" customHeight="false" outlineLevel="0" collapsed="false">
      <c r="A5" s="54"/>
      <c r="B5" s="54"/>
      <c r="C5" s="54"/>
      <c r="D5" s="54"/>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9"/>
    </row>
    <row r="6" customFormat="false" ht="14.25" hidden="false" customHeight="false" outlineLevel="0" collapsed="false">
      <c r="A6" s="54"/>
      <c r="B6" s="54"/>
      <c r="C6" s="54"/>
      <c r="D6" s="54"/>
      <c r="E6" s="54" t="s">
        <v>102</v>
      </c>
      <c r="F6" s="60" t="s">
        <v>103</v>
      </c>
      <c r="G6" s="61" t="s">
        <v>104</v>
      </c>
      <c r="H6" s="62" t="s">
        <v>105</v>
      </c>
      <c r="I6" s="59"/>
      <c r="J6" s="59"/>
      <c r="K6" s="59"/>
      <c r="L6" s="59"/>
      <c r="M6" s="59"/>
      <c r="N6" s="59"/>
      <c r="O6" s="59"/>
      <c r="P6" s="59"/>
      <c r="Q6" s="59"/>
      <c r="R6" s="59"/>
      <c r="S6" s="59"/>
      <c r="T6" s="59"/>
      <c r="U6" s="59"/>
      <c r="V6" s="59"/>
      <c r="W6" s="59"/>
      <c r="X6" s="59"/>
      <c r="Y6" s="63" t="s">
        <v>106</v>
      </c>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row>
    <row r="8" customFormat="false" ht="26.25" hidden="false" customHeight="true" outlineLevel="0" collapsed="false">
      <c r="A8" s="64" t="s">
        <v>295</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row>
    <row r="9" customFormat="false" ht="21" hidden="false" customHeight="true" outlineLevel="1" collapsed="false">
      <c r="A9" s="65" t="s">
        <v>296</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row>
    <row r="10" customFormat="false" ht="15" hidden="false" customHeight="true" outlineLevel="2" collapsed="false"/>
    <row r="11" customFormat="false" ht="18" hidden="false" customHeight="true" outlineLevel="2" collapsed="false">
      <c r="B11" s="66" t="s">
        <v>297</v>
      </c>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row>
    <row r="12" customFormat="false" ht="15" hidden="false" customHeight="true" outlineLevel="3" collapsed="false"/>
    <row r="13" customFormat="false" ht="14.25" hidden="false" customHeight="false" outlineLevel="3" collapsed="false">
      <c r="C13" s="78" t="s">
        <v>151</v>
      </c>
    </row>
    <row r="14" customFormat="false" ht="14.25" hidden="false" customHeight="false" outlineLevel="3" collapsed="false"/>
    <row r="15" customFormat="false" ht="14.25" hidden="false" customHeight="false" outlineLevel="3" collapsed="false">
      <c r="E15" s="3" t="s">
        <v>5</v>
      </c>
      <c r="F15" s="114" t="n">
        <f aca="false">'Assumptions - Base'!F74</f>
        <v>0</v>
      </c>
      <c r="G15" s="71" t="s">
        <v>2</v>
      </c>
    </row>
    <row r="16" customFormat="false" ht="14.25" hidden="false" customHeight="false" outlineLevel="3" collapsed="false"/>
    <row r="17" customFormat="false" ht="14.25" hidden="false" customHeight="false" outlineLevel="3" collapsed="false">
      <c r="E17" s="3" t="str">
        <f aca="false">'Assumptions - Base'!E58</f>
        <v>Mine Equipment</v>
      </c>
      <c r="G17" s="71" t="str">
        <f aca="false">'Assumptions - Base'!G58</f>
        <v>US$'M</v>
      </c>
      <c r="Y17" s="99" t="n">
        <f aca="false">SUM(AA17:DB17)</f>
        <v>867.973</v>
      </c>
      <c r="AA17" s="93" t="n">
        <f aca="false">(1+$F$15)*'Assumptions - Base'!AA58</f>
        <v>186.822</v>
      </c>
      <c r="AB17" s="93" t="n">
        <f aca="false">(1+$F$15)*'Assumptions - Base'!AB58</f>
        <v>272.459</v>
      </c>
      <c r="AC17" s="93" t="n">
        <f aca="false">(1+$F$15)*'Assumptions - Base'!AC58</f>
        <v>172.322</v>
      </c>
      <c r="AD17" s="93" t="n">
        <f aca="false">(1+$F$15)*'Assumptions - Base'!AD58</f>
        <v>153.399</v>
      </c>
      <c r="AE17" s="93" t="n">
        <f aca="false">(1+$F$15)*'Assumptions - Base'!AE58</f>
        <v>82.971</v>
      </c>
      <c r="AF17" s="93" t="n">
        <f aca="false">(1+$F$15)*'Assumptions - Base'!AF58</f>
        <v>0</v>
      </c>
      <c r="AG17" s="93" t="n">
        <f aca="false">(1+$F$15)*'Assumptions - Base'!AG58</f>
        <v>0</v>
      </c>
      <c r="AH17" s="93" t="n">
        <f aca="false">(1+$F$15)*'Assumptions - Base'!AH58</f>
        <v>0</v>
      </c>
      <c r="AI17" s="93" t="n">
        <f aca="false">(1+$F$15)*'Assumptions - Base'!AI58</f>
        <v>0</v>
      </c>
      <c r="AJ17" s="93" t="n">
        <f aca="false">(1+$F$15)*'Assumptions - Base'!AJ58</f>
        <v>0</v>
      </c>
      <c r="AK17" s="93" t="n">
        <f aca="false">(1+$F$15)*'Assumptions - Base'!AK58</f>
        <v>0</v>
      </c>
      <c r="AL17" s="93" t="n">
        <f aca="false">(1+$F$15)*'Assumptions - Base'!AL58</f>
        <v>0</v>
      </c>
      <c r="AM17" s="93" t="n">
        <f aca="false">(1+$F$15)*'Assumptions - Base'!AM58</f>
        <v>0</v>
      </c>
      <c r="AN17" s="93" t="n">
        <f aca="false">(1+$F$15)*'Assumptions - Base'!AN58</f>
        <v>0</v>
      </c>
      <c r="AO17" s="93" t="n">
        <f aca="false">(1+$F$15)*'Assumptions - Base'!AO58</f>
        <v>0</v>
      </c>
      <c r="AP17" s="93" t="n">
        <f aca="false">(1+$F$15)*'Assumptions - Base'!AP58</f>
        <v>0</v>
      </c>
      <c r="AQ17" s="93" t="n">
        <f aca="false">(1+$F$15)*'Assumptions - Base'!AQ58</f>
        <v>0</v>
      </c>
      <c r="AR17" s="93" t="n">
        <f aca="false">(1+$F$15)*'Assumptions - Base'!AR58</f>
        <v>0</v>
      </c>
      <c r="AS17" s="93" t="n">
        <f aca="false">(1+$F$15)*'Assumptions - Base'!AS58</f>
        <v>0</v>
      </c>
      <c r="AT17" s="93" t="n">
        <f aca="false">(1+$F$15)*'Assumptions - Base'!AT58</f>
        <v>0</v>
      </c>
      <c r="AU17" s="93" t="n">
        <f aca="false">(1+$F$15)*'Assumptions - Base'!AU58</f>
        <v>0</v>
      </c>
      <c r="AV17" s="93" t="n">
        <f aca="false">(1+$F$15)*'Assumptions - Base'!AV58</f>
        <v>0</v>
      </c>
      <c r="AW17" s="93" t="n">
        <f aca="false">(1+$F$15)*'Assumptions - Base'!AW58</f>
        <v>0</v>
      </c>
      <c r="AX17" s="93" t="n">
        <f aca="false">(1+$F$15)*'Assumptions - Base'!AX58</f>
        <v>0</v>
      </c>
      <c r="AY17" s="93" t="n">
        <f aca="false">(1+$F$15)*'Assumptions - Base'!AY58</f>
        <v>0</v>
      </c>
      <c r="AZ17" s="93" t="n">
        <f aca="false">(1+$F$15)*'Assumptions - Base'!AZ58</f>
        <v>0</v>
      </c>
      <c r="BA17" s="93" t="n">
        <f aca="false">(1+$F$15)*'Assumptions - Base'!BA58</f>
        <v>0</v>
      </c>
      <c r="BB17" s="93" t="n">
        <f aca="false">(1+$F$15)*'Assumptions - Base'!BB58</f>
        <v>0</v>
      </c>
      <c r="BC17" s="93" t="n">
        <f aca="false">(1+$F$15)*'Assumptions - Base'!BC58</f>
        <v>0</v>
      </c>
      <c r="BD17" s="93" t="n">
        <f aca="false">(1+$F$15)*'Assumptions - Base'!BD58</f>
        <v>0</v>
      </c>
      <c r="BE17" s="93" t="n">
        <f aca="false">(1+$F$15)*'Assumptions - Base'!BE58</f>
        <v>0</v>
      </c>
      <c r="BF17" s="93" t="n">
        <f aca="false">(1+$F$15)*'Assumptions - Base'!BF58</f>
        <v>0</v>
      </c>
      <c r="BG17" s="93" t="n">
        <f aca="false">(1+$F$15)*'Assumptions - Base'!BG58</f>
        <v>0</v>
      </c>
      <c r="BH17" s="93" t="n">
        <f aca="false">(1+$F$15)*'Assumptions - Base'!BH58</f>
        <v>0</v>
      </c>
      <c r="BI17" s="93" t="n">
        <f aca="false">(1+$F$15)*'Assumptions - Base'!BI58</f>
        <v>0</v>
      </c>
      <c r="BJ17" s="93" t="n">
        <f aca="false">(1+$F$15)*'Assumptions - Base'!BJ58</f>
        <v>0</v>
      </c>
      <c r="BK17" s="93" t="n">
        <f aca="false">(1+$F$15)*'Assumptions - Base'!BK58</f>
        <v>0</v>
      </c>
      <c r="BL17" s="93" t="n">
        <f aca="false">(1+$F$15)*'Assumptions - Base'!BL58</f>
        <v>0</v>
      </c>
      <c r="BM17" s="93" t="n">
        <f aca="false">(1+$F$15)*'Assumptions - Base'!BM58</f>
        <v>0</v>
      </c>
      <c r="BN17" s="93" t="n">
        <f aca="false">(1+$F$15)*'Assumptions - Base'!BN58</f>
        <v>0</v>
      </c>
      <c r="BO17" s="93" t="n">
        <f aca="false">(1+$F$15)*'Assumptions - Base'!BO58</f>
        <v>0</v>
      </c>
      <c r="BP17" s="93" t="n">
        <f aca="false">(1+$F$15)*'Assumptions - Base'!BP58</f>
        <v>0</v>
      </c>
      <c r="BQ17" s="93" t="n">
        <f aca="false">(1+$F$15)*'Assumptions - Base'!BQ58</f>
        <v>0</v>
      </c>
      <c r="BR17" s="93" t="n">
        <f aca="false">(1+$F$15)*'Assumptions - Base'!BR58</f>
        <v>0</v>
      </c>
      <c r="BS17" s="93" t="n">
        <f aca="false">(1+$F$15)*'Assumptions - Base'!BS58</f>
        <v>0</v>
      </c>
      <c r="BT17" s="93" t="n">
        <f aca="false">(1+$F$15)*'Assumptions - Base'!BT58</f>
        <v>0</v>
      </c>
      <c r="BU17" s="93" t="n">
        <f aca="false">(1+$F$15)*'Assumptions - Base'!BU58</f>
        <v>0</v>
      </c>
      <c r="BV17" s="93" t="n">
        <f aca="false">(1+$F$15)*'Assumptions - Base'!BV58</f>
        <v>0</v>
      </c>
      <c r="BW17" s="93" t="n">
        <f aca="false">(1+$F$15)*'Assumptions - Base'!BW58</f>
        <v>0</v>
      </c>
      <c r="BX17" s="93" t="n">
        <f aca="false">(1+$F$15)*'Assumptions - Base'!BX58</f>
        <v>0</v>
      </c>
      <c r="BY17" s="93" t="n">
        <f aca="false">(1+$F$15)*'Assumptions - Base'!BY58</f>
        <v>0</v>
      </c>
      <c r="BZ17" s="93" t="n">
        <f aca="false">(1+$F$15)*'Assumptions - Base'!BZ58</f>
        <v>0</v>
      </c>
      <c r="CA17" s="93" t="n">
        <f aca="false">(1+$F$15)*'Assumptions - Base'!CA58</f>
        <v>0</v>
      </c>
      <c r="CB17" s="93" t="n">
        <f aca="false">(1+$F$15)*'Assumptions - Base'!CB58</f>
        <v>0</v>
      </c>
      <c r="CC17" s="93" t="n">
        <f aca="false">(1+$F$15)*'Assumptions - Base'!CC58</f>
        <v>0</v>
      </c>
      <c r="CD17" s="93" t="n">
        <f aca="false">(1+$F$15)*'Assumptions - Base'!CD58</f>
        <v>0</v>
      </c>
      <c r="CE17" s="93" t="n">
        <f aca="false">(1+$F$15)*'Assumptions - Base'!CE58</f>
        <v>0</v>
      </c>
      <c r="CF17" s="93" t="n">
        <f aca="false">(1+$F$15)*'Assumptions - Base'!CF58</f>
        <v>0</v>
      </c>
      <c r="CG17" s="93" t="n">
        <f aca="false">(1+$F$15)*'Assumptions - Base'!CG58</f>
        <v>0</v>
      </c>
      <c r="CH17" s="93" t="n">
        <f aca="false">(1+$F$15)*'Assumptions - Base'!CH58</f>
        <v>0</v>
      </c>
      <c r="CI17" s="93" t="n">
        <f aca="false">(1+$F$15)*'Assumptions - Base'!CI58</f>
        <v>0</v>
      </c>
      <c r="CJ17" s="93" t="n">
        <f aca="false">(1+$F$15)*'Assumptions - Base'!CJ58</f>
        <v>0</v>
      </c>
      <c r="CK17" s="93" t="n">
        <f aca="false">(1+$F$15)*'Assumptions - Base'!CK58</f>
        <v>0</v>
      </c>
      <c r="CL17" s="93" t="n">
        <f aca="false">(1+$F$15)*'Assumptions - Base'!CL58</f>
        <v>0</v>
      </c>
      <c r="CM17" s="93" t="n">
        <f aca="false">(1+$F$15)*'Assumptions - Base'!CM58</f>
        <v>0</v>
      </c>
      <c r="CN17" s="93" t="n">
        <f aca="false">(1+$F$15)*'Assumptions - Base'!CN58</f>
        <v>0</v>
      </c>
      <c r="CO17" s="93" t="n">
        <f aca="false">(1+$F$15)*'Assumptions - Base'!CO58</f>
        <v>0</v>
      </c>
      <c r="CP17" s="93" t="n">
        <f aca="false">(1+$F$15)*'Assumptions - Base'!CP58</f>
        <v>0</v>
      </c>
      <c r="CQ17" s="93" t="n">
        <f aca="false">(1+$F$15)*'Assumptions - Base'!CQ58</f>
        <v>0</v>
      </c>
      <c r="CR17" s="93" t="n">
        <f aca="false">(1+$F$15)*'Assumptions - Base'!CR58</f>
        <v>0</v>
      </c>
      <c r="CS17" s="93" t="n">
        <f aca="false">(1+$F$15)*'Assumptions - Base'!CS58</f>
        <v>0</v>
      </c>
      <c r="CT17" s="93" t="n">
        <f aca="false">(1+$F$15)*'Assumptions - Base'!CT58</f>
        <v>0</v>
      </c>
      <c r="CU17" s="93" t="n">
        <f aca="false">(1+$F$15)*'Assumptions - Base'!CU58</f>
        <v>0</v>
      </c>
      <c r="CV17" s="93" t="n">
        <f aca="false">(1+$F$15)*'Assumptions - Base'!CV58</f>
        <v>0</v>
      </c>
      <c r="CW17" s="93" t="n">
        <f aca="false">(1+$F$15)*'Assumptions - Base'!CW58</f>
        <v>0</v>
      </c>
      <c r="CX17" s="93" t="n">
        <f aca="false">(1+$F$15)*'Assumptions - Base'!CX58</f>
        <v>0</v>
      </c>
      <c r="CY17" s="93" t="n">
        <f aca="false">(1+$F$15)*'Assumptions - Base'!CY58</f>
        <v>0</v>
      </c>
      <c r="CZ17" s="93" t="n">
        <f aca="false">(1+$F$15)*'Assumptions - Base'!CZ58</f>
        <v>0</v>
      </c>
      <c r="DA17" s="93" t="n">
        <f aca="false">(1+$F$15)*'Assumptions - Base'!DA58</f>
        <v>0</v>
      </c>
      <c r="DB17" s="93" t="n">
        <f aca="false">(1+$F$15)*'Assumptions - Base'!DB58</f>
        <v>0</v>
      </c>
    </row>
    <row r="18" customFormat="false" ht="14.25" hidden="false" customHeight="false" outlineLevel="3" collapsed="false">
      <c r="E18" s="3" t="str">
        <f aca="false">'Assumptions - Base'!E59</f>
        <v>Mine Infrastructure</v>
      </c>
      <c r="G18" s="71" t="str">
        <f aca="false">'Assumptions - Base'!G59</f>
        <v>US$'M</v>
      </c>
      <c r="Y18" s="99" t="n">
        <f aca="false">SUM(AA18:DB18)</f>
        <v>133.309</v>
      </c>
      <c r="AA18" s="93" t="n">
        <f aca="false">(1+$F$15)*'Assumptions - Base'!AA59</f>
        <v>32.742</v>
      </c>
      <c r="AB18" s="93" t="n">
        <f aca="false">(1+$F$15)*'Assumptions - Base'!AB59</f>
        <v>45.855</v>
      </c>
      <c r="AC18" s="93" t="n">
        <f aca="false">(1+$F$15)*'Assumptions - Base'!AC59</f>
        <v>25.147</v>
      </c>
      <c r="AD18" s="93" t="n">
        <f aca="false">(1+$F$15)*'Assumptions - Base'!AD59</f>
        <v>14.928</v>
      </c>
      <c r="AE18" s="93" t="n">
        <f aca="false">(1+$F$15)*'Assumptions - Base'!AE59</f>
        <v>14.637</v>
      </c>
      <c r="AF18" s="93" t="n">
        <f aca="false">(1+$F$15)*'Assumptions - Base'!AF59</f>
        <v>0</v>
      </c>
      <c r="AG18" s="93" t="n">
        <f aca="false">(1+$F$15)*'Assumptions - Base'!AG59</f>
        <v>0</v>
      </c>
      <c r="AH18" s="93" t="n">
        <f aca="false">(1+$F$15)*'Assumptions - Base'!AH59</f>
        <v>0</v>
      </c>
      <c r="AI18" s="93" t="n">
        <f aca="false">(1+$F$15)*'Assumptions - Base'!AI59</f>
        <v>0</v>
      </c>
      <c r="AJ18" s="93" t="n">
        <f aca="false">(1+$F$15)*'Assumptions - Base'!AJ59</f>
        <v>0</v>
      </c>
      <c r="AK18" s="93" t="n">
        <f aca="false">(1+$F$15)*'Assumptions - Base'!AK59</f>
        <v>0</v>
      </c>
      <c r="AL18" s="93" t="n">
        <f aca="false">(1+$F$15)*'Assumptions - Base'!AL59</f>
        <v>0</v>
      </c>
      <c r="AM18" s="93" t="n">
        <f aca="false">(1+$F$15)*'Assumptions - Base'!AM59</f>
        <v>0</v>
      </c>
      <c r="AN18" s="93" t="n">
        <f aca="false">(1+$F$15)*'Assumptions - Base'!AN59</f>
        <v>0</v>
      </c>
      <c r="AO18" s="93" t="n">
        <f aca="false">(1+$F$15)*'Assumptions - Base'!AO59</f>
        <v>0</v>
      </c>
      <c r="AP18" s="93" t="n">
        <f aca="false">(1+$F$15)*'Assumptions - Base'!AP59</f>
        <v>0</v>
      </c>
      <c r="AQ18" s="93" t="n">
        <f aca="false">(1+$F$15)*'Assumptions - Base'!AQ59</f>
        <v>0</v>
      </c>
      <c r="AR18" s="93" t="n">
        <f aca="false">(1+$F$15)*'Assumptions - Base'!AR59</f>
        <v>0</v>
      </c>
      <c r="AS18" s="93" t="n">
        <f aca="false">(1+$F$15)*'Assumptions - Base'!AS59</f>
        <v>0</v>
      </c>
      <c r="AT18" s="93" t="n">
        <f aca="false">(1+$F$15)*'Assumptions - Base'!AT59</f>
        <v>0</v>
      </c>
      <c r="AU18" s="93" t="n">
        <f aca="false">(1+$F$15)*'Assumptions - Base'!AU59</f>
        <v>0</v>
      </c>
      <c r="AV18" s="93" t="n">
        <f aca="false">(1+$F$15)*'Assumptions - Base'!AV59</f>
        <v>0</v>
      </c>
      <c r="AW18" s="93" t="n">
        <f aca="false">(1+$F$15)*'Assumptions - Base'!AW59</f>
        <v>0</v>
      </c>
      <c r="AX18" s="93" t="n">
        <f aca="false">(1+$F$15)*'Assumptions - Base'!AX59</f>
        <v>0</v>
      </c>
      <c r="AY18" s="93" t="n">
        <f aca="false">(1+$F$15)*'Assumptions - Base'!AY59</f>
        <v>0</v>
      </c>
      <c r="AZ18" s="93" t="n">
        <f aca="false">(1+$F$15)*'Assumptions - Base'!AZ59</f>
        <v>0</v>
      </c>
      <c r="BA18" s="93" t="n">
        <f aca="false">(1+$F$15)*'Assumptions - Base'!BA59</f>
        <v>0</v>
      </c>
      <c r="BB18" s="93" t="n">
        <f aca="false">(1+$F$15)*'Assumptions - Base'!BB59</f>
        <v>0</v>
      </c>
      <c r="BC18" s="93" t="n">
        <f aca="false">(1+$F$15)*'Assumptions - Base'!BC59</f>
        <v>0</v>
      </c>
      <c r="BD18" s="93" t="n">
        <f aca="false">(1+$F$15)*'Assumptions - Base'!BD59</f>
        <v>0</v>
      </c>
      <c r="BE18" s="93" t="n">
        <f aca="false">(1+$F$15)*'Assumptions - Base'!BE59</f>
        <v>0</v>
      </c>
      <c r="BF18" s="93" t="n">
        <f aca="false">(1+$F$15)*'Assumptions - Base'!BF59</f>
        <v>0</v>
      </c>
      <c r="BG18" s="93" t="n">
        <f aca="false">(1+$F$15)*'Assumptions - Base'!BG59</f>
        <v>0</v>
      </c>
      <c r="BH18" s="93" t="n">
        <f aca="false">(1+$F$15)*'Assumptions - Base'!BH59</f>
        <v>0</v>
      </c>
      <c r="BI18" s="93" t="n">
        <f aca="false">(1+$F$15)*'Assumptions - Base'!BI59</f>
        <v>0</v>
      </c>
      <c r="BJ18" s="93" t="n">
        <f aca="false">(1+$F$15)*'Assumptions - Base'!BJ59</f>
        <v>0</v>
      </c>
      <c r="BK18" s="93" t="n">
        <f aca="false">(1+$F$15)*'Assumptions - Base'!BK59</f>
        <v>0</v>
      </c>
      <c r="BL18" s="93" t="n">
        <f aca="false">(1+$F$15)*'Assumptions - Base'!BL59</f>
        <v>0</v>
      </c>
      <c r="BM18" s="93" t="n">
        <f aca="false">(1+$F$15)*'Assumptions - Base'!BM59</f>
        <v>0</v>
      </c>
      <c r="BN18" s="93" t="n">
        <f aca="false">(1+$F$15)*'Assumptions - Base'!BN59</f>
        <v>0</v>
      </c>
      <c r="BO18" s="93" t="n">
        <f aca="false">(1+$F$15)*'Assumptions - Base'!BO59</f>
        <v>0</v>
      </c>
      <c r="BP18" s="93" t="n">
        <f aca="false">(1+$F$15)*'Assumptions - Base'!BP59</f>
        <v>0</v>
      </c>
      <c r="BQ18" s="93" t="n">
        <f aca="false">(1+$F$15)*'Assumptions - Base'!BQ59</f>
        <v>0</v>
      </c>
      <c r="BR18" s="93" t="n">
        <f aca="false">(1+$F$15)*'Assumptions - Base'!BR59</f>
        <v>0</v>
      </c>
      <c r="BS18" s="93" t="n">
        <f aca="false">(1+$F$15)*'Assumptions - Base'!BS59</f>
        <v>0</v>
      </c>
      <c r="BT18" s="93" t="n">
        <f aca="false">(1+$F$15)*'Assumptions - Base'!BT59</f>
        <v>0</v>
      </c>
      <c r="BU18" s="93" t="n">
        <f aca="false">(1+$F$15)*'Assumptions - Base'!BU59</f>
        <v>0</v>
      </c>
      <c r="BV18" s="93" t="n">
        <f aca="false">(1+$F$15)*'Assumptions - Base'!BV59</f>
        <v>0</v>
      </c>
      <c r="BW18" s="93" t="n">
        <f aca="false">(1+$F$15)*'Assumptions - Base'!BW59</f>
        <v>0</v>
      </c>
      <c r="BX18" s="93" t="n">
        <f aca="false">(1+$F$15)*'Assumptions - Base'!BX59</f>
        <v>0</v>
      </c>
      <c r="BY18" s="93" t="n">
        <f aca="false">(1+$F$15)*'Assumptions - Base'!BY59</f>
        <v>0</v>
      </c>
      <c r="BZ18" s="93" t="n">
        <f aca="false">(1+$F$15)*'Assumptions - Base'!BZ59</f>
        <v>0</v>
      </c>
      <c r="CA18" s="93" t="n">
        <f aca="false">(1+$F$15)*'Assumptions - Base'!CA59</f>
        <v>0</v>
      </c>
      <c r="CB18" s="93" t="n">
        <f aca="false">(1+$F$15)*'Assumptions - Base'!CB59</f>
        <v>0</v>
      </c>
      <c r="CC18" s="93" t="n">
        <f aca="false">(1+$F$15)*'Assumptions - Base'!CC59</f>
        <v>0</v>
      </c>
      <c r="CD18" s="93" t="n">
        <f aca="false">(1+$F$15)*'Assumptions - Base'!CD59</f>
        <v>0</v>
      </c>
      <c r="CE18" s="93" t="n">
        <f aca="false">(1+$F$15)*'Assumptions - Base'!CE59</f>
        <v>0</v>
      </c>
      <c r="CF18" s="93" t="n">
        <f aca="false">(1+$F$15)*'Assumptions - Base'!CF59</f>
        <v>0</v>
      </c>
      <c r="CG18" s="93" t="n">
        <f aca="false">(1+$F$15)*'Assumptions - Base'!CG59</f>
        <v>0</v>
      </c>
      <c r="CH18" s="93" t="n">
        <f aca="false">(1+$F$15)*'Assumptions - Base'!CH59</f>
        <v>0</v>
      </c>
      <c r="CI18" s="93" t="n">
        <f aca="false">(1+$F$15)*'Assumptions - Base'!CI59</f>
        <v>0</v>
      </c>
      <c r="CJ18" s="93" t="n">
        <f aca="false">(1+$F$15)*'Assumptions - Base'!CJ59</f>
        <v>0</v>
      </c>
      <c r="CK18" s="93" t="n">
        <f aca="false">(1+$F$15)*'Assumptions - Base'!CK59</f>
        <v>0</v>
      </c>
      <c r="CL18" s="93" t="n">
        <f aca="false">(1+$F$15)*'Assumptions - Base'!CL59</f>
        <v>0</v>
      </c>
      <c r="CM18" s="93" t="n">
        <f aca="false">(1+$F$15)*'Assumptions - Base'!CM59</f>
        <v>0</v>
      </c>
      <c r="CN18" s="93" t="n">
        <f aca="false">(1+$F$15)*'Assumptions - Base'!CN59</f>
        <v>0</v>
      </c>
      <c r="CO18" s="93" t="n">
        <f aca="false">(1+$F$15)*'Assumptions - Base'!CO59</f>
        <v>0</v>
      </c>
      <c r="CP18" s="93" t="n">
        <f aca="false">(1+$F$15)*'Assumptions - Base'!CP59</f>
        <v>0</v>
      </c>
      <c r="CQ18" s="93" t="n">
        <f aca="false">(1+$F$15)*'Assumptions - Base'!CQ59</f>
        <v>0</v>
      </c>
      <c r="CR18" s="93" t="n">
        <f aca="false">(1+$F$15)*'Assumptions - Base'!CR59</f>
        <v>0</v>
      </c>
      <c r="CS18" s="93" t="n">
        <f aca="false">(1+$F$15)*'Assumptions - Base'!CS59</f>
        <v>0</v>
      </c>
      <c r="CT18" s="93" t="n">
        <f aca="false">(1+$F$15)*'Assumptions - Base'!CT59</f>
        <v>0</v>
      </c>
      <c r="CU18" s="93" t="n">
        <f aca="false">(1+$F$15)*'Assumptions - Base'!CU59</f>
        <v>0</v>
      </c>
      <c r="CV18" s="93" t="n">
        <f aca="false">(1+$F$15)*'Assumptions - Base'!CV59</f>
        <v>0</v>
      </c>
      <c r="CW18" s="93" t="n">
        <f aca="false">(1+$F$15)*'Assumptions - Base'!CW59</f>
        <v>0</v>
      </c>
      <c r="CX18" s="93" t="n">
        <f aca="false">(1+$F$15)*'Assumptions - Base'!CX59</f>
        <v>0</v>
      </c>
      <c r="CY18" s="93" t="n">
        <f aca="false">(1+$F$15)*'Assumptions - Base'!CY59</f>
        <v>0</v>
      </c>
      <c r="CZ18" s="93" t="n">
        <f aca="false">(1+$F$15)*'Assumptions - Base'!CZ59</f>
        <v>0</v>
      </c>
      <c r="DA18" s="93" t="n">
        <f aca="false">(1+$F$15)*'Assumptions - Base'!DA59</f>
        <v>0</v>
      </c>
      <c r="DB18" s="93" t="n">
        <f aca="false">(1+$F$15)*'Assumptions - Base'!DB59</f>
        <v>0</v>
      </c>
    </row>
    <row r="19" customFormat="false" ht="14.25" hidden="false" customHeight="false" outlineLevel="3" collapsed="false">
      <c r="E19" s="3" t="str">
        <f aca="false">'Assumptions - Base'!E60</f>
        <v>Mine Pre-strip (capitalised)</v>
      </c>
      <c r="G19" s="71" t="str">
        <f aca="false">'Assumptions - Base'!G60</f>
        <v>US$'M</v>
      </c>
      <c r="Y19" s="99" t="n">
        <f aca="false">SUM(AA19:DB19)</f>
        <v>754.669</v>
      </c>
      <c r="AA19" s="93" t="n">
        <f aca="false">(1+$F$15)*'Assumptions - Base'!AA60</f>
        <v>58.275</v>
      </c>
      <c r="AB19" s="93" t="n">
        <f aca="false">(1+$F$15)*'Assumptions - Base'!AB60</f>
        <v>179.66</v>
      </c>
      <c r="AC19" s="93" t="n">
        <f aca="false">(1+$F$15)*'Assumptions - Base'!AC60</f>
        <v>256.364</v>
      </c>
      <c r="AD19" s="93" t="n">
        <f aca="false">(1+$F$15)*'Assumptions - Base'!AD60</f>
        <v>260.37</v>
      </c>
      <c r="AE19" s="93" t="n">
        <f aca="false">(1+$F$15)*'Assumptions - Base'!AE60</f>
        <v>0</v>
      </c>
      <c r="AF19" s="93" t="n">
        <f aca="false">(1+$F$15)*'Assumptions - Base'!AF60</f>
        <v>0</v>
      </c>
      <c r="AG19" s="93" t="n">
        <f aca="false">(1+$F$15)*'Assumptions - Base'!AG60</f>
        <v>0</v>
      </c>
      <c r="AH19" s="93" t="n">
        <f aca="false">(1+$F$15)*'Assumptions - Base'!AH60</f>
        <v>0</v>
      </c>
      <c r="AI19" s="93" t="n">
        <f aca="false">(1+$F$15)*'Assumptions - Base'!AI60</f>
        <v>0</v>
      </c>
      <c r="AJ19" s="93" t="n">
        <f aca="false">(1+$F$15)*'Assumptions - Base'!AJ60</f>
        <v>0</v>
      </c>
      <c r="AK19" s="93" t="n">
        <f aca="false">(1+$F$15)*'Assumptions - Base'!AK60</f>
        <v>0</v>
      </c>
      <c r="AL19" s="93" t="n">
        <f aca="false">(1+$F$15)*'Assumptions - Base'!AL60</f>
        <v>0</v>
      </c>
      <c r="AM19" s="93" t="n">
        <f aca="false">(1+$F$15)*'Assumptions - Base'!AM60</f>
        <v>0</v>
      </c>
      <c r="AN19" s="93" t="n">
        <f aca="false">(1+$F$15)*'Assumptions - Base'!AN60</f>
        <v>0</v>
      </c>
      <c r="AO19" s="93" t="n">
        <f aca="false">(1+$F$15)*'Assumptions - Base'!AO60</f>
        <v>0</v>
      </c>
      <c r="AP19" s="93" t="n">
        <f aca="false">(1+$F$15)*'Assumptions - Base'!AP60</f>
        <v>0</v>
      </c>
      <c r="AQ19" s="93" t="n">
        <f aca="false">(1+$F$15)*'Assumptions - Base'!AQ60</f>
        <v>0</v>
      </c>
      <c r="AR19" s="93" t="n">
        <f aca="false">(1+$F$15)*'Assumptions - Base'!AR60</f>
        <v>0</v>
      </c>
      <c r="AS19" s="93" t="n">
        <f aca="false">(1+$F$15)*'Assumptions - Base'!AS60</f>
        <v>0</v>
      </c>
      <c r="AT19" s="93" t="n">
        <f aca="false">(1+$F$15)*'Assumptions - Base'!AT60</f>
        <v>0</v>
      </c>
      <c r="AU19" s="93" t="n">
        <f aca="false">(1+$F$15)*'Assumptions - Base'!AU60</f>
        <v>0</v>
      </c>
      <c r="AV19" s="93" t="n">
        <f aca="false">(1+$F$15)*'Assumptions - Base'!AV60</f>
        <v>0</v>
      </c>
      <c r="AW19" s="93" t="n">
        <f aca="false">(1+$F$15)*'Assumptions - Base'!AW60</f>
        <v>0</v>
      </c>
      <c r="AX19" s="93" t="n">
        <f aca="false">(1+$F$15)*'Assumptions - Base'!AX60</f>
        <v>0</v>
      </c>
      <c r="AY19" s="93" t="n">
        <f aca="false">(1+$F$15)*'Assumptions - Base'!AY60</f>
        <v>0</v>
      </c>
      <c r="AZ19" s="93" t="n">
        <f aca="false">(1+$F$15)*'Assumptions - Base'!AZ60</f>
        <v>0</v>
      </c>
      <c r="BA19" s="93" t="n">
        <f aca="false">(1+$F$15)*'Assumptions - Base'!BA60</f>
        <v>0</v>
      </c>
      <c r="BB19" s="93" t="n">
        <f aca="false">(1+$F$15)*'Assumptions - Base'!BB60</f>
        <v>0</v>
      </c>
      <c r="BC19" s="93" t="n">
        <f aca="false">(1+$F$15)*'Assumptions - Base'!BC60</f>
        <v>0</v>
      </c>
      <c r="BD19" s="93" t="n">
        <f aca="false">(1+$F$15)*'Assumptions - Base'!BD60</f>
        <v>0</v>
      </c>
      <c r="BE19" s="93" t="n">
        <f aca="false">(1+$F$15)*'Assumptions - Base'!BE60</f>
        <v>0</v>
      </c>
      <c r="BF19" s="93" t="n">
        <f aca="false">(1+$F$15)*'Assumptions - Base'!BF60</f>
        <v>0</v>
      </c>
      <c r="BG19" s="93" t="n">
        <f aca="false">(1+$F$15)*'Assumptions - Base'!BG60</f>
        <v>0</v>
      </c>
      <c r="BH19" s="93" t="n">
        <f aca="false">(1+$F$15)*'Assumptions - Base'!BH60</f>
        <v>0</v>
      </c>
      <c r="BI19" s="93" t="n">
        <f aca="false">(1+$F$15)*'Assumptions - Base'!BI60</f>
        <v>0</v>
      </c>
      <c r="BJ19" s="93" t="n">
        <f aca="false">(1+$F$15)*'Assumptions - Base'!BJ60</f>
        <v>0</v>
      </c>
      <c r="BK19" s="93" t="n">
        <f aca="false">(1+$F$15)*'Assumptions - Base'!BK60</f>
        <v>0</v>
      </c>
      <c r="BL19" s="93" t="n">
        <f aca="false">(1+$F$15)*'Assumptions - Base'!BL60</f>
        <v>0</v>
      </c>
      <c r="BM19" s="93" t="n">
        <f aca="false">(1+$F$15)*'Assumptions - Base'!BM60</f>
        <v>0</v>
      </c>
      <c r="BN19" s="93" t="n">
        <f aca="false">(1+$F$15)*'Assumptions - Base'!BN60</f>
        <v>0</v>
      </c>
      <c r="BO19" s="93" t="n">
        <f aca="false">(1+$F$15)*'Assumptions - Base'!BO60</f>
        <v>0</v>
      </c>
      <c r="BP19" s="93" t="n">
        <f aca="false">(1+$F$15)*'Assumptions - Base'!BP60</f>
        <v>0</v>
      </c>
      <c r="BQ19" s="93" t="n">
        <f aca="false">(1+$F$15)*'Assumptions - Base'!BQ60</f>
        <v>0</v>
      </c>
      <c r="BR19" s="93" t="n">
        <f aca="false">(1+$F$15)*'Assumptions - Base'!BR60</f>
        <v>0</v>
      </c>
      <c r="BS19" s="93" t="n">
        <f aca="false">(1+$F$15)*'Assumptions - Base'!BS60</f>
        <v>0</v>
      </c>
      <c r="BT19" s="93" t="n">
        <f aca="false">(1+$F$15)*'Assumptions - Base'!BT60</f>
        <v>0</v>
      </c>
      <c r="BU19" s="93" t="n">
        <f aca="false">(1+$F$15)*'Assumptions - Base'!BU60</f>
        <v>0</v>
      </c>
      <c r="BV19" s="93" t="n">
        <f aca="false">(1+$F$15)*'Assumptions - Base'!BV60</f>
        <v>0</v>
      </c>
      <c r="BW19" s="93" t="n">
        <f aca="false">(1+$F$15)*'Assumptions - Base'!BW60</f>
        <v>0</v>
      </c>
      <c r="BX19" s="93" t="n">
        <f aca="false">(1+$F$15)*'Assumptions - Base'!BX60</f>
        <v>0</v>
      </c>
      <c r="BY19" s="93" t="n">
        <f aca="false">(1+$F$15)*'Assumptions - Base'!BY60</f>
        <v>0</v>
      </c>
      <c r="BZ19" s="93" t="n">
        <f aca="false">(1+$F$15)*'Assumptions - Base'!BZ60</f>
        <v>0</v>
      </c>
      <c r="CA19" s="93" t="n">
        <f aca="false">(1+$F$15)*'Assumptions - Base'!CA60</f>
        <v>0</v>
      </c>
      <c r="CB19" s="93" t="n">
        <f aca="false">(1+$F$15)*'Assumptions - Base'!CB60</f>
        <v>0</v>
      </c>
      <c r="CC19" s="93" t="n">
        <f aca="false">(1+$F$15)*'Assumptions - Base'!CC60</f>
        <v>0</v>
      </c>
      <c r="CD19" s="93" t="n">
        <f aca="false">(1+$F$15)*'Assumptions - Base'!CD60</f>
        <v>0</v>
      </c>
      <c r="CE19" s="93" t="n">
        <f aca="false">(1+$F$15)*'Assumptions - Base'!CE60</f>
        <v>0</v>
      </c>
      <c r="CF19" s="93" t="n">
        <f aca="false">(1+$F$15)*'Assumptions - Base'!CF60</f>
        <v>0</v>
      </c>
      <c r="CG19" s="93" t="n">
        <f aca="false">(1+$F$15)*'Assumptions - Base'!CG60</f>
        <v>0</v>
      </c>
      <c r="CH19" s="93" t="n">
        <f aca="false">(1+$F$15)*'Assumptions - Base'!CH60</f>
        <v>0</v>
      </c>
      <c r="CI19" s="93" t="n">
        <f aca="false">(1+$F$15)*'Assumptions - Base'!CI60</f>
        <v>0</v>
      </c>
      <c r="CJ19" s="93" t="n">
        <f aca="false">(1+$F$15)*'Assumptions - Base'!CJ60</f>
        <v>0</v>
      </c>
      <c r="CK19" s="93" t="n">
        <f aca="false">(1+$F$15)*'Assumptions - Base'!CK60</f>
        <v>0</v>
      </c>
      <c r="CL19" s="93" t="n">
        <f aca="false">(1+$F$15)*'Assumptions - Base'!CL60</f>
        <v>0</v>
      </c>
      <c r="CM19" s="93" t="n">
        <f aca="false">(1+$F$15)*'Assumptions - Base'!CM60</f>
        <v>0</v>
      </c>
      <c r="CN19" s="93" t="n">
        <f aca="false">(1+$F$15)*'Assumptions - Base'!CN60</f>
        <v>0</v>
      </c>
      <c r="CO19" s="93" t="n">
        <f aca="false">(1+$F$15)*'Assumptions - Base'!CO60</f>
        <v>0</v>
      </c>
      <c r="CP19" s="93" t="n">
        <f aca="false">(1+$F$15)*'Assumptions - Base'!CP60</f>
        <v>0</v>
      </c>
      <c r="CQ19" s="93" t="n">
        <f aca="false">(1+$F$15)*'Assumptions - Base'!CQ60</f>
        <v>0</v>
      </c>
      <c r="CR19" s="93" t="n">
        <f aca="false">(1+$F$15)*'Assumptions - Base'!CR60</f>
        <v>0</v>
      </c>
      <c r="CS19" s="93" t="n">
        <f aca="false">(1+$F$15)*'Assumptions - Base'!CS60</f>
        <v>0</v>
      </c>
      <c r="CT19" s="93" t="n">
        <f aca="false">(1+$F$15)*'Assumptions - Base'!CT60</f>
        <v>0</v>
      </c>
      <c r="CU19" s="93" t="n">
        <f aca="false">(1+$F$15)*'Assumptions - Base'!CU60</f>
        <v>0</v>
      </c>
      <c r="CV19" s="93" t="n">
        <f aca="false">(1+$F$15)*'Assumptions - Base'!CV60</f>
        <v>0</v>
      </c>
      <c r="CW19" s="93" t="n">
        <f aca="false">(1+$F$15)*'Assumptions - Base'!CW60</f>
        <v>0</v>
      </c>
      <c r="CX19" s="93" t="n">
        <f aca="false">(1+$F$15)*'Assumptions - Base'!CX60</f>
        <v>0</v>
      </c>
      <c r="CY19" s="93" t="n">
        <f aca="false">(1+$F$15)*'Assumptions - Base'!CY60</f>
        <v>0</v>
      </c>
      <c r="CZ19" s="93" t="n">
        <f aca="false">(1+$F$15)*'Assumptions - Base'!CZ60</f>
        <v>0</v>
      </c>
      <c r="DA19" s="93" t="n">
        <f aca="false">(1+$F$15)*'Assumptions - Base'!DA60</f>
        <v>0</v>
      </c>
      <c r="DB19" s="93" t="n">
        <f aca="false">(1+$F$15)*'Assumptions - Base'!DB60</f>
        <v>0</v>
      </c>
    </row>
    <row r="20" customFormat="false" ht="14.25" hidden="false" customHeight="false" outlineLevel="3" collapsed="false">
      <c r="E20" s="3" t="str">
        <f aca="false">'Assumptions - Base'!E61</f>
        <v>Processing Plant</v>
      </c>
      <c r="G20" s="71" t="str">
        <f aca="false">'Assumptions - Base'!G61</f>
        <v>US$'M</v>
      </c>
      <c r="Y20" s="99" t="n">
        <f aca="false">SUM(AA20:DB20)</f>
        <v>1077.4733</v>
      </c>
      <c r="AA20" s="93" t="n">
        <f aca="false">(1+$F$15)*'Assumptions - Base'!AA61</f>
        <v>145.2565</v>
      </c>
      <c r="AB20" s="93" t="n">
        <f aca="false">(1+$F$15)*'Assumptions - Base'!AB61</f>
        <v>191.2866</v>
      </c>
      <c r="AC20" s="93" t="n">
        <f aca="false">(1+$F$15)*'Assumptions - Base'!AC61</f>
        <v>325.7846</v>
      </c>
      <c r="AD20" s="93" t="n">
        <f aca="false">(1+$F$15)*'Assumptions - Base'!AD61</f>
        <v>297.8597</v>
      </c>
      <c r="AE20" s="93" t="n">
        <f aca="false">(1+$F$15)*'Assumptions - Base'!AE61</f>
        <v>117.2859</v>
      </c>
      <c r="AF20" s="93" t="n">
        <f aca="false">(1+$F$15)*'Assumptions - Base'!AF61</f>
        <v>0</v>
      </c>
      <c r="AG20" s="93" t="n">
        <f aca="false">(1+$F$15)*'Assumptions - Base'!AG61</f>
        <v>0</v>
      </c>
      <c r="AH20" s="93" t="n">
        <f aca="false">(1+$F$15)*'Assumptions - Base'!AH61</f>
        <v>0</v>
      </c>
      <c r="AI20" s="93" t="n">
        <f aca="false">(1+$F$15)*'Assumptions - Base'!AI61</f>
        <v>0</v>
      </c>
      <c r="AJ20" s="93" t="n">
        <f aca="false">(1+$F$15)*'Assumptions - Base'!AJ61</f>
        <v>0</v>
      </c>
      <c r="AK20" s="93" t="n">
        <f aca="false">(1+$F$15)*'Assumptions - Base'!AK61</f>
        <v>0</v>
      </c>
      <c r="AL20" s="93" t="n">
        <f aca="false">(1+$F$15)*'Assumptions - Base'!AL61</f>
        <v>0</v>
      </c>
      <c r="AM20" s="93" t="n">
        <f aca="false">(1+$F$15)*'Assumptions - Base'!AM61</f>
        <v>0</v>
      </c>
      <c r="AN20" s="93" t="n">
        <f aca="false">(1+$F$15)*'Assumptions - Base'!AN61</f>
        <v>0</v>
      </c>
      <c r="AO20" s="93" t="n">
        <f aca="false">(1+$F$15)*'Assumptions - Base'!AO61</f>
        <v>0</v>
      </c>
      <c r="AP20" s="93" t="n">
        <f aca="false">(1+$F$15)*'Assumptions - Base'!AP61</f>
        <v>0</v>
      </c>
      <c r="AQ20" s="93" t="n">
        <f aca="false">(1+$F$15)*'Assumptions - Base'!AQ61</f>
        <v>0</v>
      </c>
      <c r="AR20" s="93" t="n">
        <f aca="false">(1+$F$15)*'Assumptions - Base'!AR61</f>
        <v>0</v>
      </c>
      <c r="AS20" s="93" t="n">
        <f aca="false">(1+$F$15)*'Assumptions - Base'!AS61</f>
        <v>0</v>
      </c>
      <c r="AT20" s="93" t="n">
        <f aca="false">(1+$F$15)*'Assumptions - Base'!AT61</f>
        <v>0</v>
      </c>
      <c r="AU20" s="93" t="n">
        <f aca="false">(1+$F$15)*'Assumptions - Base'!AU61</f>
        <v>0</v>
      </c>
      <c r="AV20" s="93" t="n">
        <f aca="false">(1+$F$15)*'Assumptions - Base'!AV61</f>
        <v>0</v>
      </c>
      <c r="AW20" s="93" t="n">
        <f aca="false">(1+$F$15)*'Assumptions - Base'!AW61</f>
        <v>0</v>
      </c>
      <c r="AX20" s="93" t="n">
        <f aca="false">(1+$F$15)*'Assumptions - Base'!AX61</f>
        <v>0</v>
      </c>
      <c r="AY20" s="93" t="n">
        <f aca="false">(1+$F$15)*'Assumptions - Base'!AY61</f>
        <v>0</v>
      </c>
      <c r="AZ20" s="93" t="n">
        <f aca="false">(1+$F$15)*'Assumptions - Base'!AZ61</f>
        <v>0</v>
      </c>
      <c r="BA20" s="93" t="n">
        <f aca="false">(1+$F$15)*'Assumptions - Base'!BA61</f>
        <v>0</v>
      </c>
      <c r="BB20" s="93" t="n">
        <f aca="false">(1+$F$15)*'Assumptions - Base'!BB61</f>
        <v>0</v>
      </c>
      <c r="BC20" s="93" t="n">
        <f aca="false">(1+$F$15)*'Assumptions - Base'!BC61</f>
        <v>0</v>
      </c>
      <c r="BD20" s="93" t="n">
        <f aca="false">(1+$F$15)*'Assumptions - Base'!BD61</f>
        <v>0</v>
      </c>
      <c r="BE20" s="93" t="n">
        <f aca="false">(1+$F$15)*'Assumptions - Base'!BE61</f>
        <v>0</v>
      </c>
      <c r="BF20" s="93" t="n">
        <f aca="false">(1+$F$15)*'Assumptions - Base'!BF61</f>
        <v>0</v>
      </c>
      <c r="BG20" s="93" t="n">
        <f aca="false">(1+$F$15)*'Assumptions - Base'!BG61</f>
        <v>0</v>
      </c>
      <c r="BH20" s="93" t="n">
        <f aca="false">(1+$F$15)*'Assumptions - Base'!BH61</f>
        <v>0</v>
      </c>
      <c r="BI20" s="93" t="n">
        <f aca="false">(1+$F$15)*'Assumptions - Base'!BI61</f>
        <v>0</v>
      </c>
      <c r="BJ20" s="93" t="n">
        <f aca="false">(1+$F$15)*'Assumptions - Base'!BJ61</f>
        <v>0</v>
      </c>
      <c r="BK20" s="93" t="n">
        <f aca="false">(1+$F$15)*'Assumptions - Base'!BK61</f>
        <v>0</v>
      </c>
      <c r="BL20" s="93" t="n">
        <f aca="false">(1+$F$15)*'Assumptions - Base'!BL61</f>
        <v>0</v>
      </c>
      <c r="BM20" s="93" t="n">
        <f aca="false">(1+$F$15)*'Assumptions - Base'!BM61</f>
        <v>0</v>
      </c>
      <c r="BN20" s="93" t="n">
        <f aca="false">(1+$F$15)*'Assumptions - Base'!BN61</f>
        <v>0</v>
      </c>
      <c r="BO20" s="93" t="n">
        <f aca="false">(1+$F$15)*'Assumptions - Base'!BO61</f>
        <v>0</v>
      </c>
      <c r="BP20" s="93" t="n">
        <f aca="false">(1+$F$15)*'Assumptions - Base'!BP61</f>
        <v>0</v>
      </c>
      <c r="BQ20" s="93" t="n">
        <f aca="false">(1+$F$15)*'Assumptions - Base'!BQ61</f>
        <v>0</v>
      </c>
      <c r="BR20" s="93" t="n">
        <f aca="false">(1+$F$15)*'Assumptions - Base'!BR61</f>
        <v>0</v>
      </c>
      <c r="BS20" s="93" t="n">
        <f aca="false">(1+$F$15)*'Assumptions - Base'!BS61</f>
        <v>0</v>
      </c>
      <c r="BT20" s="93" t="n">
        <f aca="false">(1+$F$15)*'Assumptions - Base'!BT61</f>
        <v>0</v>
      </c>
      <c r="BU20" s="93" t="n">
        <f aca="false">(1+$F$15)*'Assumptions - Base'!BU61</f>
        <v>0</v>
      </c>
      <c r="BV20" s="93" t="n">
        <f aca="false">(1+$F$15)*'Assumptions - Base'!BV61</f>
        <v>0</v>
      </c>
      <c r="BW20" s="93" t="n">
        <f aca="false">(1+$F$15)*'Assumptions - Base'!BW61</f>
        <v>0</v>
      </c>
      <c r="BX20" s="93" t="n">
        <f aca="false">(1+$F$15)*'Assumptions - Base'!BX61</f>
        <v>0</v>
      </c>
      <c r="BY20" s="93" t="n">
        <f aca="false">(1+$F$15)*'Assumptions - Base'!BY61</f>
        <v>0</v>
      </c>
      <c r="BZ20" s="93" t="n">
        <f aca="false">(1+$F$15)*'Assumptions - Base'!BZ61</f>
        <v>0</v>
      </c>
      <c r="CA20" s="93" t="n">
        <f aca="false">(1+$F$15)*'Assumptions - Base'!CA61</f>
        <v>0</v>
      </c>
      <c r="CB20" s="93" t="n">
        <f aca="false">(1+$F$15)*'Assumptions - Base'!CB61</f>
        <v>0</v>
      </c>
      <c r="CC20" s="93" t="n">
        <f aca="false">(1+$F$15)*'Assumptions - Base'!CC61</f>
        <v>0</v>
      </c>
      <c r="CD20" s="93" t="n">
        <f aca="false">(1+$F$15)*'Assumptions - Base'!CD61</f>
        <v>0</v>
      </c>
      <c r="CE20" s="93" t="n">
        <f aca="false">(1+$F$15)*'Assumptions - Base'!CE61</f>
        <v>0</v>
      </c>
      <c r="CF20" s="93" t="n">
        <f aca="false">(1+$F$15)*'Assumptions - Base'!CF61</f>
        <v>0</v>
      </c>
      <c r="CG20" s="93" t="n">
        <f aca="false">(1+$F$15)*'Assumptions - Base'!CG61</f>
        <v>0</v>
      </c>
      <c r="CH20" s="93" t="n">
        <f aca="false">(1+$F$15)*'Assumptions - Base'!CH61</f>
        <v>0</v>
      </c>
      <c r="CI20" s="93" t="n">
        <f aca="false">(1+$F$15)*'Assumptions - Base'!CI61</f>
        <v>0</v>
      </c>
      <c r="CJ20" s="93" t="n">
        <f aca="false">(1+$F$15)*'Assumptions - Base'!CJ61</f>
        <v>0</v>
      </c>
      <c r="CK20" s="93" t="n">
        <f aca="false">(1+$F$15)*'Assumptions - Base'!CK61</f>
        <v>0</v>
      </c>
      <c r="CL20" s="93" t="n">
        <f aca="false">(1+$F$15)*'Assumptions - Base'!CL61</f>
        <v>0</v>
      </c>
      <c r="CM20" s="93" t="n">
        <f aca="false">(1+$F$15)*'Assumptions - Base'!CM61</f>
        <v>0</v>
      </c>
      <c r="CN20" s="93" t="n">
        <f aca="false">(1+$F$15)*'Assumptions - Base'!CN61</f>
        <v>0</v>
      </c>
      <c r="CO20" s="93" t="n">
        <f aca="false">(1+$F$15)*'Assumptions - Base'!CO61</f>
        <v>0</v>
      </c>
      <c r="CP20" s="93" t="n">
        <f aca="false">(1+$F$15)*'Assumptions - Base'!CP61</f>
        <v>0</v>
      </c>
      <c r="CQ20" s="93" t="n">
        <f aca="false">(1+$F$15)*'Assumptions - Base'!CQ61</f>
        <v>0</v>
      </c>
      <c r="CR20" s="93" t="n">
        <f aca="false">(1+$F$15)*'Assumptions - Base'!CR61</f>
        <v>0</v>
      </c>
      <c r="CS20" s="93" t="n">
        <f aca="false">(1+$F$15)*'Assumptions - Base'!CS61</f>
        <v>0</v>
      </c>
      <c r="CT20" s="93" t="n">
        <f aca="false">(1+$F$15)*'Assumptions - Base'!CT61</f>
        <v>0</v>
      </c>
      <c r="CU20" s="93" t="n">
        <f aca="false">(1+$F$15)*'Assumptions - Base'!CU61</f>
        <v>0</v>
      </c>
      <c r="CV20" s="93" t="n">
        <f aca="false">(1+$F$15)*'Assumptions - Base'!CV61</f>
        <v>0</v>
      </c>
      <c r="CW20" s="93" t="n">
        <f aca="false">(1+$F$15)*'Assumptions - Base'!CW61</f>
        <v>0</v>
      </c>
      <c r="CX20" s="93" t="n">
        <f aca="false">(1+$F$15)*'Assumptions - Base'!CX61</f>
        <v>0</v>
      </c>
      <c r="CY20" s="93" t="n">
        <f aca="false">(1+$F$15)*'Assumptions - Base'!CY61</f>
        <v>0</v>
      </c>
      <c r="CZ20" s="93" t="n">
        <f aca="false">(1+$F$15)*'Assumptions - Base'!CZ61</f>
        <v>0</v>
      </c>
      <c r="DA20" s="93" t="n">
        <f aca="false">(1+$F$15)*'Assumptions - Base'!DA61</f>
        <v>0</v>
      </c>
      <c r="DB20" s="93" t="n">
        <f aca="false">(1+$F$15)*'Assumptions - Base'!DB61</f>
        <v>0</v>
      </c>
    </row>
    <row r="21" customFormat="false" ht="14.25" hidden="false" customHeight="false" outlineLevel="3" collapsed="false">
      <c r="E21" s="3" t="str">
        <f aca="false">'Assumptions - Base'!E62</f>
        <v>Water, utilities and services</v>
      </c>
      <c r="G21" s="71" t="str">
        <f aca="false">'Assumptions - Base'!G62</f>
        <v>US$'M</v>
      </c>
      <c r="Y21" s="99" t="n">
        <f aca="false">SUM(AA21:DB21)</f>
        <v>250.5489</v>
      </c>
      <c r="AA21" s="93" t="n">
        <f aca="false">(1+$F$15)*'Assumptions - Base'!AA62</f>
        <v>33.777</v>
      </c>
      <c r="AB21" s="93" t="n">
        <f aca="false">(1+$F$15)*'Assumptions - Base'!AB62</f>
        <v>44.4806</v>
      </c>
      <c r="AC21" s="93" t="n">
        <f aca="false">(1+$F$15)*'Assumptions - Base'!AC62</f>
        <v>75.7559</v>
      </c>
      <c r="AD21" s="93" t="n">
        <f aca="false">(1+$F$15)*'Assumptions - Base'!AD62</f>
        <v>69.2625</v>
      </c>
      <c r="AE21" s="93" t="n">
        <f aca="false">(1+$F$15)*'Assumptions - Base'!AE62</f>
        <v>27.2729</v>
      </c>
      <c r="AF21" s="93" t="n">
        <f aca="false">(1+$F$15)*'Assumptions - Base'!AF62</f>
        <v>0</v>
      </c>
      <c r="AG21" s="93" t="n">
        <f aca="false">(1+$F$15)*'Assumptions - Base'!AG62</f>
        <v>0</v>
      </c>
      <c r="AH21" s="93" t="n">
        <f aca="false">(1+$F$15)*'Assumptions - Base'!AH62</f>
        <v>0</v>
      </c>
      <c r="AI21" s="93" t="n">
        <f aca="false">(1+$F$15)*'Assumptions - Base'!AI62</f>
        <v>0</v>
      </c>
      <c r="AJ21" s="93" t="n">
        <f aca="false">(1+$F$15)*'Assumptions - Base'!AJ62</f>
        <v>0</v>
      </c>
      <c r="AK21" s="93" t="n">
        <f aca="false">(1+$F$15)*'Assumptions - Base'!AK62</f>
        <v>0</v>
      </c>
      <c r="AL21" s="93" t="n">
        <f aca="false">(1+$F$15)*'Assumptions - Base'!AL62</f>
        <v>0</v>
      </c>
      <c r="AM21" s="93" t="n">
        <f aca="false">(1+$F$15)*'Assumptions - Base'!AM62</f>
        <v>0</v>
      </c>
      <c r="AN21" s="93" t="n">
        <f aca="false">(1+$F$15)*'Assumptions - Base'!AN62</f>
        <v>0</v>
      </c>
      <c r="AO21" s="93" t="n">
        <f aca="false">(1+$F$15)*'Assumptions - Base'!AO62</f>
        <v>0</v>
      </c>
      <c r="AP21" s="93" t="n">
        <f aca="false">(1+$F$15)*'Assumptions - Base'!AP62</f>
        <v>0</v>
      </c>
      <c r="AQ21" s="93" t="n">
        <f aca="false">(1+$F$15)*'Assumptions - Base'!AQ62</f>
        <v>0</v>
      </c>
      <c r="AR21" s="93" t="n">
        <f aca="false">(1+$F$15)*'Assumptions - Base'!AR62</f>
        <v>0</v>
      </c>
      <c r="AS21" s="93" t="n">
        <f aca="false">(1+$F$15)*'Assumptions - Base'!AS62</f>
        <v>0</v>
      </c>
      <c r="AT21" s="93" t="n">
        <f aca="false">(1+$F$15)*'Assumptions - Base'!AT62</f>
        <v>0</v>
      </c>
      <c r="AU21" s="93" t="n">
        <f aca="false">(1+$F$15)*'Assumptions - Base'!AU62</f>
        <v>0</v>
      </c>
      <c r="AV21" s="93" t="n">
        <f aca="false">(1+$F$15)*'Assumptions - Base'!AV62</f>
        <v>0</v>
      </c>
      <c r="AW21" s="93" t="n">
        <f aca="false">(1+$F$15)*'Assumptions - Base'!AW62</f>
        <v>0</v>
      </c>
      <c r="AX21" s="93" t="n">
        <f aca="false">(1+$F$15)*'Assumptions - Base'!AX62</f>
        <v>0</v>
      </c>
      <c r="AY21" s="93" t="n">
        <f aca="false">(1+$F$15)*'Assumptions - Base'!AY62</f>
        <v>0</v>
      </c>
      <c r="AZ21" s="93" t="n">
        <f aca="false">(1+$F$15)*'Assumptions - Base'!AZ62</f>
        <v>0</v>
      </c>
      <c r="BA21" s="93" t="n">
        <f aca="false">(1+$F$15)*'Assumptions - Base'!BA62</f>
        <v>0</v>
      </c>
      <c r="BB21" s="93" t="n">
        <f aca="false">(1+$F$15)*'Assumptions - Base'!BB62</f>
        <v>0</v>
      </c>
      <c r="BC21" s="93" t="n">
        <f aca="false">(1+$F$15)*'Assumptions - Base'!BC62</f>
        <v>0</v>
      </c>
      <c r="BD21" s="93" t="n">
        <f aca="false">(1+$F$15)*'Assumptions - Base'!BD62</f>
        <v>0</v>
      </c>
      <c r="BE21" s="93" t="n">
        <f aca="false">(1+$F$15)*'Assumptions - Base'!BE62</f>
        <v>0</v>
      </c>
      <c r="BF21" s="93" t="n">
        <f aca="false">(1+$F$15)*'Assumptions - Base'!BF62</f>
        <v>0</v>
      </c>
      <c r="BG21" s="93" t="n">
        <f aca="false">(1+$F$15)*'Assumptions - Base'!BG62</f>
        <v>0</v>
      </c>
      <c r="BH21" s="93" t="n">
        <f aca="false">(1+$F$15)*'Assumptions - Base'!BH62</f>
        <v>0</v>
      </c>
      <c r="BI21" s="93" t="n">
        <f aca="false">(1+$F$15)*'Assumptions - Base'!BI62</f>
        <v>0</v>
      </c>
      <c r="BJ21" s="93" t="n">
        <f aca="false">(1+$F$15)*'Assumptions - Base'!BJ62</f>
        <v>0</v>
      </c>
      <c r="BK21" s="93" t="n">
        <f aca="false">(1+$F$15)*'Assumptions - Base'!BK62</f>
        <v>0</v>
      </c>
      <c r="BL21" s="93" t="n">
        <f aca="false">(1+$F$15)*'Assumptions - Base'!BL62</f>
        <v>0</v>
      </c>
      <c r="BM21" s="93" t="n">
        <f aca="false">(1+$F$15)*'Assumptions - Base'!BM62</f>
        <v>0</v>
      </c>
      <c r="BN21" s="93" t="n">
        <f aca="false">(1+$F$15)*'Assumptions - Base'!BN62</f>
        <v>0</v>
      </c>
      <c r="BO21" s="93" t="n">
        <f aca="false">(1+$F$15)*'Assumptions - Base'!BO62</f>
        <v>0</v>
      </c>
      <c r="BP21" s="93" t="n">
        <f aca="false">(1+$F$15)*'Assumptions - Base'!BP62</f>
        <v>0</v>
      </c>
      <c r="BQ21" s="93" t="n">
        <f aca="false">(1+$F$15)*'Assumptions - Base'!BQ62</f>
        <v>0</v>
      </c>
      <c r="BR21" s="93" t="n">
        <f aca="false">(1+$F$15)*'Assumptions - Base'!BR62</f>
        <v>0</v>
      </c>
      <c r="BS21" s="93" t="n">
        <f aca="false">(1+$F$15)*'Assumptions - Base'!BS62</f>
        <v>0</v>
      </c>
      <c r="BT21" s="93" t="n">
        <f aca="false">(1+$F$15)*'Assumptions - Base'!BT62</f>
        <v>0</v>
      </c>
      <c r="BU21" s="93" t="n">
        <f aca="false">(1+$F$15)*'Assumptions - Base'!BU62</f>
        <v>0</v>
      </c>
      <c r="BV21" s="93" t="n">
        <f aca="false">(1+$F$15)*'Assumptions - Base'!BV62</f>
        <v>0</v>
      </c>
      <c r="BW21" s="93" t="n">
        <f aca="false">(1+$F$15)*'Assumptions - Base'!BW62</f>
        <v>0</v>
      </c>
      <c r="BX21" s="93" t="n">
        <f aca="false">(1+$F$15)*'Assumptions - Base'!BX62</f>
        <v>0</v>
      </c>
      <c r="BY21" s="93" t="n">
        <f aca="false">(1+$F$15)*'Assumptions - Base'!BY62</f>
        <v>0</v>
      </c>
      <c r="BZ21" s="93" t="n">
        <f aca="false">(1+$F$15)*'Assumptions - Base'!BZ62</f>
        <v>0</v>
      </c>
      <c r="CA21" s="93" t="n">
        <f aca="false">(1+$F$15)*'Assumptions - Base'!CA62</f>
        <v>0</v>
      </c>
      <c r="CB21" s="93" t="n">
        <f aca="false">(1+$F$15)*'Assumptions - Base'!CB62</f>
        <v>0</v>
      </c>
      <c r="CC21" s="93" t="n">
        <f aca="false">(1+$F$15)*'Assumptions - Base'!CC62</f>
        <v>0</v>
      </c>
      <c r="CD21" s="93" t="n">
        <f aca="false">(1+$F$15)*'Assumptions - Base'!CD62</f>
        <v>0</v>
      </c>
      <c r="CE21" s="93" t="n">
        <f aca="false">(1+$F$15)*'Assumptions - Base'!CE62</f>
        <v>0</v>
      </c>
      <c r="CF21" s="93" t="n">
        <f aca="false">(1+$F$15)*'Assumptions - Base'!CF62</f>
        <v>0</v>
      </c>
      <c r="CG21" s="93" t="n">
        <f aca="false">(1+$F$15)*'Assumptions - Base'!CG62</f>
        <v>0</v>
      </c>
      <c r="CH21" s="93" t="n">
        <f aca="false">(1+$F$15)*'Assumptions - Base'!CH62</f>
        <v>0</v>
      </c>
      <c r="CI21" s="93" t="n">
        <f aca="false">(1+$F$15)*'Assumptions - Base'!CI62</f>
        <v>0</v>
      </c>
      <c r="CJ21" s="93" t="n">
        <f aca="false">(1+$F$15)*'Assumptions - Base'!CJ62</f>
        <v>0</v>
      </c>
      <c r="CK21" s="93" t="n">
        <f aca="false">(1+$F$15)*'Assumptions - Base'!CK62</f>
        <v>0</v>
      </c>
      <c r="CL21" s="93" t="n">
        <f aca="false">(1+$F$15)*'Assumptions - Base'!CL62</f>
        <v>0</v>
      </c>
      <c r="CM21" s="93" t="n">
        <f aca="false">(1+$F$15)*'Assumptions - Base'!CM62</f>
        <v>0</v>
      </c>
      <c r="CN21" s="93" t="n">
        <f aca="false">(1+$F$15)*'Assumptions - Base'!CN62</f>
        <v>0</v>
      </c>
      <c r="CO21" s="93" t="n">
        <f aca="false">(1+$F$15)*'Assumptions - Base'!CO62</f>
        <v>0</v>
      </c>
      <c r="CP21" s="93" t="n">
        <f aca="false">(1+$F$15)*'Assumptions - Base'!CP62</f>
        <v>0</v>
      </c>
      <c r="CQ21" s="93" t="n">
        <f aca="false">(1+$F$15)*'Assumptions - Base'!CQ62</f>
        <v>0</v>
      </c>
      <c r="CR21" s="93" t="n">
        <f aca="false">(1+$F$15)*'Assumptions - Base'!CR62</f>
        <v>0</v>
      </c>
      <c r="CS21" s="93" t="n">
        <f aca="false">(1+$F$15)*'Assumptions - Base'!CS62</f>
        <v>0</v>
      </c>
      <c r="CT21" s="93" t="n">
        <f aca="false">(1+$F$15)*'Assumptions - Base'!CT62</f>
        <v>0</v>
      </c>
      <c r="CU21" s="93" t="n">
        <f aca="false">(1+$F$15)*'Assumptions - Base'!CU62</f>
        <v>0</v>
      </c>
      <c r="CV21" s="93" t="n">
        <f aca="false">(1+$F$15)*'Assumptions - Base'!CV62</f>
        <v>0</v>
      </c>
      <c r="CW21" s="93" t="n">
        <f aca="false">(1+$F$15)*'Assumptions - Base'!CW62</f>
        <v>0</v>
      </c>
      <c r="CX21" s="93" t="n">
        <f aca="false">(1+$F$15)*'Assumptions - Base'!CX62</f>
        <v>0</v>
      </c>
      <c r="CY21" s="93" t="n">
        <f aca="false">(1+$F$15)*'Assumptions - Base'!CY62</f>
        <v>0</v>
      </c>
      <c r="CZ21" s="93" t="n">
        <f aca="false">(1+$F$15)*'Assumptions - Base'!CZ62</f>
        <v>0</v>
      </c>
      <c r="DA21" s="93" t="n">
        <f aca="false">(1+$F$15)*'Assumptions - Base'!DA62</f>
        <v>0</v>
      </c>
      <c r="DB21" s="93" t="n">
        <f aca="false">(1+$F$15)*'Assumptions - Base'!DB62</f>
        <v>0</v>
      </c>
    </row>
    <row r="22" customFormat="false" ht="14.25" hidden="false" customHeight="false" outlineLevel="3" collapsed="false">
      <c r="E22" s="3" t="str">
        <f aca="false">'Assumptions - Base'!E63</f>
        <v>Power supply</v>
      </c>
      <c r="G22" s="71" t="str">
        <f aca="false">'Assumptions - Base'!G63</f>
        <v>US$'M</v>
      </c>
      <c r="Y22" s="99" t="n">
        <f aca="false">SUM(AA22:DB22)</f>
        <v>207.5703</v>
      </c>
      <c r="AA22" s="93" t="n">
        <f aca="false">(1+$F$15)*'Assumptions - Base'!AA63</f>
        <v>27.983</v>
      </c>
      <c r="AB22" s="93" t="n">
        <f aca="false">(1+$F$15)*'Assumptions - Base'!AB63</f>
        <v>36.8505</v>
      </c>
      <c r="AC22" s="93" t="n">
        <f aca="false">(1+$F$15)*'Assumptions - Base'!AC63</f>
        <v>62.7609</v>
      </c>
      <c r="AD22" s="93" t="n">
        <f aca="false">(1+$F$15)*'Assumptions - Base'!AD63</f>
        <v>57.3813</v>
      </c>
      <c r="AE22" s="93" t="n">
        <f aca="false">(1+$F$15)*'Assumptions - Base'!AE63</f>
        <v>22.5946</v>
      </c>
      <c r="AF22" s="93" t="n">
        <f aca="false">(1+$F$15)*'Assumptions - Base'!AF63</f>
        <v>0</v>
      </c>
      <c r="AG22" s="93" t="n">
        <f aca="false">(1+$F$15)*'Assumptions - Base'!AG63</f>
        <v>0</v>
      </c>
      <c r="AH22" s="93" t="n">
        <f aca="false">(1+$F$15)*'Assumptions - Base'!AH63</f>
        <v>0</v>
      </c>
      <c r="AI22" s="93" t="n">
        <f aca="false">(1+$F$15)*'Assumptions - Base'!AI63</f>
        <v>0</v>
      </c>
      <c r="AJ22" s="93" t="n">
        <f aca="false">(1+$F$15)*'Assumptions - Base'!AJ63</f>
        <v>0</v>
      </c>
      <c r="AK22" s="93" t="n">
        <f aca="false">(1+$F$15)*'Assumptions - Base'!AK63</f>
        <v>0</v>
      </c>
      <c r="AL22" s="93" t="n">
        <f aca="false">(1+$F$15)*'Assumptions - Base'!AL63</f>
        <v>0</v>
      </c>
      <c r="AM22" s="93" t="n">
        <f aca="false">(1+$F$15)*'Assumptions - Base'!AM63</f>
        <v>0</v>
      </c>
      <c r="AN22" s="93" t="n">
        <f aca="false">(1+$F$15)*'Assumptions - Base'!AN63</f>
        <v>0</v>
      </c>
      <c r="AO22" s="93" t="n">
        <f aca="false">(1+$F$15)*'Assumptions - Base'!AO63</f>
        <v>0</v>
      </c>
      <c r="AP22" s="93" t="n">
        <f aca="false">(1+$F$15)*'Assumptions - Base'!AP63</f>
        <v>0</v>
      </c>
      <c r="AQ22" s="93" t="n">
        <f aca="false">(1+$F$15)*'Assumptions - Base'!AQ63</f>
        <v>0</v>
      </c>
      <c r="AR22" s="93" t="n">
        <f aca="false">(1+$F$15)*'Assumptions - Base'!AR63</f>
        <v>0</v>
      </c>
      <c r="AS22" s="93" t="n">
        <f aca="false">(1+$F$15)*'Assumptions - Base'!AS63</f>
        <v>0</v>
      </c>
      <c r="AT22" s="93" t="n">
        <f aca="false">(1+$F$15)*'Assumptions - Base'!AT63</f>
        <v>0</v>
      </c>
      <c r="AU22" s="93" t="n">
        <f aca="false">(1+$F$15)*'Assumptions - Base'!AU63</f>
        <v>0</v>
      </c>
      <c r="AV22" s="93" t="n">
        <f aca="false">(1+$F$15)*'Assumptions - Base'!AV63</f>
        <v>0</v>
      </c>
      <c r="AW22" s="93" t="n">
        <f aca="false">(1+$F$15)*'Assumptions - Base'!AW63</f>
        <v>0</v>
      </c>
      <c r="AX22" s="93" t="n">
        <f aca="false">(1+$F$15)*'Assumptions - Base'!AX63</f>
        <v>0</v>
      </c>
      <c r="AY22" s="93" t="n">
        <f aca="false">(1+$F$15)*'Assumptions - Base'!AY63</f>
        <v>0</v>
      </c>
      <c r="AZ22" s="93" t="n">
        <f aca="false">(1+$F$15)*'Assumptions - Base'!AZ63</f>
        <v>0</v>
      </c>
      <c r="BA22" s="93" t="n">
        <f aca="false">(1+$F$15)*'Assumptions - Base'!BA63</f>
        <v>0</v>
      </c>
      <c r="BB22" s="93" t="n">
        <f aca="false">(1+$F$15)*'Assumptions - Base'!BB63</f>
        <v>0</v>
      </c>
      <c r="BC22" s="93" t="n">
        <f aca="false">(1+$F$15)*'Assumptions - Base'!BC63</f>
        <v>0</v>
      </c>
      <c r="BD22" s="93" t="n">
        <f aca="false">(1+$F$15)*'Assumptions - Base'!BD63</f>
        <v>0</v>
      </c>
      <c r="BE22" s="93" t="n">
        <f aca="false">(1+$F$15)*'Assumptions - Base'!BE63</f>
        <v>0</v>
      </c>
      <c r="BF22" s="93" t="n">
        <f aca="false">(1+$F$15)*'Assumptions - Base'!BF63</f>
        <v>0</v>
      </c>
      <c r="BG22" s="93" t="n">
        <f aca="false">(1+$F$15)*'Assumptions - Base'!BG63</f>
        <v>0</v>
      </c>
      <c r="BH22" s="93" t="n">
        <f aca="false">(1+$F$15)*'Assumptions - Base'!BH63</f>
        <v>0</v>
      </c>
      <c r="BI22" s="93" t="n">
        <f aca="false">(1+$F$15)*'Assumptions - Base'!BI63</f>
        <v>0</v>
      </c>
      <c r="BJ22" s="93" t="n">
        <f aca="false">(1+$F$15)*'Assumptions - Base'!BJ63</f>
        <v>0</v>
      </c>
      <c r="BK22" s="93" t="n">
        <f aca="false">(1+$F$15)*'Assumptions - Base'!BK63</f>
        <v>0</v>
      </c>
      <c r="BL22" s="93" t="n">
        <f aca="false">(1+$F$15)*'Assumptions - Base'!BL63</f>
        <v>0</v>
      </c>
      <c r="BM22" s="93" t="n">
        <f aca="false">(1+$F$15)*'Assumptions - Base'!BM63</f>
        <v>0</v>
      </c>
      <c r="BN22" s="93" t="n">
        <f aca="false">(1+$F$15)*'Assumptions - Base'!BN63</f>
        <v>0</v>
      </c>
      <c r="BO22" s="93" t="n">
        <f aca="false">(1+$F$15)*'Assumptions - Base'!BO63</f>
        <v>0</v>
      </c>
      <c r="BP22" s="93" t="n">
        <f aca="false">(1+$F$15)*'Assumptions - Base'!BP63</f>
        <v>0</v>
      </c>
      <c r="BQ22" s="93" t="n">
        <f aca="false">(1+$F$15)*'Assumptions - Base'!BQ63</f>
        <v>0</v>
      </c>
      <c r="BR22" s="93" t="n">
        <f aca="false">(1+$F$15)*'Assumptions - Base'!BR63</f>
        <v>0</v>
      </c>
      <c r="BS22" s="93" t="n">
        <f aca="false">(1+$F$15)*'Assumptions - Base'!BS63</f>
        <v>0</v>
      </c>
      <c r="BT22" s="93" t="n">
        <f aca="false">(1+$F$15)*'Assumptions - Base'!BT63</f>
        <v>0</v>
      </c>
      <c r="BU22" s="93" t="n">
        <f aca="false">(1+$F$15)*'Assumptions - Base'!BU63</f>
        <v>0</v>
      </c>
      <c r="BV22" s="93" t="n">
        <f aca="false">(1+$F$15)*'Assumptions - Base'!BV63</f>
        <v>0</v>
      </c>
      <c r="BW22" s="93" t="n">
        <f aca="false">(1+$F$15)*'Assumptions - Base'!BW63</f>
        <v>0</v>
      </c>
      <c r="BX22" s="93" t="n">
        <f aca="false">(1+$F$15)*'Assumptions - Base'!BX63</f>
        <v>0</v>
      </c>
      <c r="BY22" s="93" t="n">
        <f aca="false">(1+$F$15)*'Assumptions - Base'!BY63</f>
        <v>0</v>
      </c>
      <c r="BZ22" s="93" t="n">
        <f aca="false">(1+$F$15)*'Assumptions - Base'!BZ63</f>
        <v>0</v>
      </c>
      <c r="CA22" s="93" t="n">
        <f aca="false">(1+$F$15)*'Assumptions - Base'!CA63</f>
        <v>0</v>
      </c>
      <c r="CB22" s="93" t="n">
        <f aca="false">(1+$F$15)*'Assumptions - Base'!CB63</f>
        <v>0</v>
      </c>
      <c r="CC22" s="93" t="n">
        <f aca="false">(1+$F$15)*'Assumptions - Base'!CC63</f>
        <v>0</v>
      </c>
      <c r="CD22" s="93" t="n">
        <f aca="false">(1+$F$15)*'Assumptions - Base'!CD63</f>
        <v>0</v>
      </c>
      <c r="CE22" s="93" t="n">
        <f aca="false">(1+$F$15)*'Assumptions - Base'!CE63</f>
        <v>0</v>
      </c>
      <c r="CF22" s="93" t="n">
        <f aca="false">(1+$F$15)*'Assumptions - Base'!CF63</f>
        <v>0</v>
      </c>
      <c r="CG22" s="93" t="n">
        <f aca="false">(1+$F$15)*'Assumptions - Base'!CG63</f>
        <v>0</v>
      </c>
      <c r="CH22" s="93" t="n">
        <f aca="false">(1+$F$15)*'Assumptions - Base'!CH63</f>
        <v>0</v>
      </c>
      <c r="CI22" s="93" t="n">
        <f aca="false">(1+$F$15)*'Assumptions - Base'!CI63</f>
        <v>0</v>
      </c>
      <c r="CJ22" s="93" t="n">
        <f aca="false">(1+$F$15)*'Assumptions - Base'!CJ63</f>
        <v>0</v>
      </c>
      <c r="CK22" s="93" t="n">
        <f aca="false">(1+$F$15)*'Assumptions - Base'!CK63</f>
        <v>0</v>
      </c>
      <c r="CL22" s="93" t="n">
        <f aca="false">(1+$F$15)*'Assumptions - Base'!CL63</f>
        <v>0</v>
      </c>
      <c r="CM22" s="93" t="n">
        <f aca="false">(1+$F$15)*'Assumptions - Base'!CM63</f>
        <v>0</v>
      </c>
      <c r="CN22" s="93" t="n">
        <f aca="false">(1+$F$15)*'Assumptions - Base'!CN63</f>
        <v>0</v>
      </c>
      <c r="CO22" s="93" t="n">
        <f aca="false">(1+$F$15)*'Assumptions - Base'!CO63</f>
        <v>0</v>
      </c>
      <c r="CP22" s="93" t="n">
        <f aca="false">(1+$F$15)*'Assumptions - Base'!CP63</f>
        <v>0</v>
      </c>
      <c r="CQ22" s="93" t="n">
        <f aca="false">(1+$F$15)*'Assumptions - Base'!CQ63</f>
        <v>0</v>
      </c>
      <c r="CR22" s="93" t="n">
        <f aca="false">(1+$F$15)*'Assumptions - Base'!CR63</f>
        <v>0</v>
      </c>
      <c r="CS22" s="93" t="n">
        <f aca="false">(1+$F$15)*'Assumptions - Base'!CS63</f>
        <v>0</v>
      </c>
      <c r="CT22" s="93" t="n">
        <f aca="false">(1+$F$15)*'Assumptions - Base'!CT63</f>
        <v>0</v>
      </c>
      <c r="CU22" s="93" t="n">
        <f aca="false">(1+$F$15)*'Assumptions - Base'!CU63</f>
        <v>0</v>
      </c>
      <c r="CV22" s="93" t="n">
        <f aca="false">(1+$F$15)*'Assumptions - Base'!CV63</f>
        <v>0</v>
      </c>
      <c r="CW22" s="93" t="n">
        <f aca="false">(1+$F$15)*'Assumptions - Base'!CW63</f>
        <v>0</v>
      </c>
      <c r="CX22" s="93" t="n">
        <f aca="false">(1+$F$15)*'Assumptions - Base'!CX63</f>
        <v>0</v>
      </c>
      <c r="CY22" s="93" t="n">
        <f aca="false">(1+$F$15)*'Assumptions - Base'!CY63</f>
        <v>0</v>
      </c>
      <c r="CZ22" s="93" t="n">
        <f aca="false">(1+$F$15)*'Assumptions - Base'!CZ63</f>
        <v>0</v>
      </c>
      <c r="DA22" s="93" t="n">
        <f aca="false">(1+$F$15)*'Assumptions - Base'!DA63</f>
        <v>0</v>
      </c>
      <c r="DB22" s="93" t="n">
        <f aca="false">(1+$F$15)*'Assumptions - Base'!DB63</f>
        <v>0</v>
      </c>
    </row>
    <row r="23" customFormat="false" ht="14.25" hidden="false" customHeight="false" outlineLevel="3" collapsed="false">
      <c r="E23" s="3" t="str">
        <f aca="false">'Assumptions - Base'!E64</f>
        <v>Other infrastructure (including rail)</v>
      </c>
      <c r="G23" s="71" t="str">
        <f aca="false">'Assumptions - Base'!G64</f>
        <v>US$'M</v>
      </c>
      <c r="Y23" s="99" t="n">
        <f aca="false">SUM(AA23:DB23)</f>
        <v>281.6927</v>
      </c>
      <c r="AA23" s="93" t="n">
        <f aca="false">(1+$F$15)*'Assumptions - Base'!AA64</f>
        <v>37.9756</v>
      </c>
      <c r="AB23" s="93" t="n">
        <f aca="false">(1+$F$15)*'Assumptions - Base'!AB64</f>
        <v>50.0096</v>
      </c>
      <c r="AC23" s="93" t="n">
        <f aca="false">(1+$F$15)*'Assumptions - Base'!AC64</f>
        <v>85.1726</v>
      </c>
      <c r="AD23" s="93" t="n">
        <f aca="false">(1+$F$15)*'Assumptions - Base'!AD64</f>
        <v>77.8719</v>
      </c>
      <c r="AE23" s="93" t="n">
        <f aca="false">(1+$F$15)*'Assumptions - Base'!AE64</f>
        <v>30.663</v>
      </c>
      <c r="AF23" s="93" t="n">
        <f aca="false">(1+$F$15)*'Assumptions - Base'!AF64</f>
        <v>0</v>
      </c>
      <c r="AG23" s="93" t="n">
        <f aca="false">(1+$F$15)*'Assumptions - Base'!AG64</f>
        <v>0</v>
      </c>
      <c r="AH23" s="93" t="n">
        <f aca="false">(1+$F$15)*'Assumptions - Base'!AH64</f>
        <v>0</v>
      </c>
      <c r="AI23" s="93" t="n">
        <f aca="false">(1+$F$15)*'Assumptions - Base'!AI64</f>
        <v>0</v>
      </c>
      <c r="AJ23" s="93" t="n">
        <f aca="false">(1+$F$15)*'Assumptions - Base'!AJ64</f>
        <v>0</v>
      </c>
      <c r="AK23" s="93" t="n">
        <f aca="false">(1+$F$15)*'Assumptions - Base'!AK64</f>
        <v>0</v>
      </c>
      <c r="AL23" s="93" t="n">
        <f aca="false">(1+$F$15)*'Assumptions - Base'!AL64</f>
        <v>0</v>
      </c>
      <c r="AM23" s="93" t="n">
        <f aca="false">(1+$F$15)*'Assumptions - Base'!AM64</f>
        <v>0</v>
      </c>
      <c r="AN23" s="93" t="n">
        <f aca="false">(1+$F$15)*'Assumptions - Base'!AN64</f>
        <v>0</v>
      </c>
      <c r="AO23" s="93" t="n">
        <f aca="false">(1+$F$15)*'Assumptions - Base'!AO64</f>
        <v>0</v>
      </c>
      <c r="AP23" s="93" t="n">
        <f aca="false">(1+$F$15)*'Assumptions - Base'!AP64</f>
        <v>0</v>
      </c>
      <c r="AQ23" s="93" t="n">
        <f aca="false">(1+$F$15)*'Assumptions - Base'!AQ64</f>
        <v>0</v>
      </c>
      <c r="AR23" s="93" t="n">
        <f aca="false">(1+$F$15)*'Assumptions - Base'!AR64</f>
        <v>0</v>
      </c>
      <c r="AS23" s="93" t="n">
        <f aca="false">(1+$F$15)*'Assumptions - Base'!AS64</f>
        <v>0</v>
      </c>
      <c r="AT23" s="93" t="n">
        <f aca="false">(1+$F$15)*'Assumptions - Base'!AT64</f>
        <v>0</v>
      </c>
      <c r="AU23" s="93" t="n">
        <f aca="false">(1+$F$15)*'Assumptions - Base'!AU64</f>
        <v>0</v>
      </c>
      <c r="AV23" s="93" t="n">
        <f aca="false">(1+$F$15)*'Assumptions - Base'!AV64</f>
        <v>0</v>
      </c>
      <c r="AW23" s="93" t="n">
        <f aca="false">(1+$F$15)*'Assumptions - Base'!AW64</f>
        <v>0</v>
      </c>
      <c r="AX23" s="93" t="n">
        <f aca="false">(1+$F$15)*'Assumptions - Base'!AX64</f>
        <v>0</v>
      </c>
      <c r="AY23" s="93" t="n">
        <f aca="false">(1+$F$15)*'Assumptions - Base'!AY64</f>
        <v>0</v>
      </c>
      <c r="AZ23" s="93" t="n">
        <f aca="false">(1+$F$15)*'Assumptions - Base'!AZ64</f>
        <v>0</v>
      </c>
      <c r="BA23" s="93" t="n">
        <f aca="false">(1+$F$15)*'Assumptions - Base'!BA64</f>
        <v>0</v>
      </c>
      <c r="BB23" s="93" t="n">
        <f aca="false">(1+$F$15)*'Assumptions - Base'!BB64</f>
        <v>0</v>
      </c>
      <c r="BC23" s="93" t="n">
        <f aca="false">(1+$F$15)*'Assumptions - Base'!BC64</f>
        <v>0</v>
      </c>
      <c r="BD23" s="93" t="n">
        <f aca="false">(1+$F$15)*'Assumptions - Base'!BD64</f>
        <v>0</v>
      </c>
      <c r="BE23" s="93" t="n">
        <f aca="false">(1+$F$15)*'Assumptions - Base'!BE64</f>
        <v>0</v>
      </c>
      <c r="BF23" s="93" t="n">
        <f aca="false">(1+$F$15)*'Assumptions - Base'!BF64</f>
        <v>0</v>
      </c>
      <c r="BG23" s="93" t="n">
        <f aca="false">(1+$F$15)*'Assumptions - Base'!BG64</f>
        <v>0</v>
      </c>
      <c r="BH23" s="93" t="n">
        <f aca="false">(1+$F$15)*'Assumptions - Base'!BH64</f>
        <v>0</v>
      </c>
      <c r="BI23" s="93" t="n">
        <f aca="false">(1+$F$15)*'Assumptions - Base'!BI64</f>
        <v>0</v>
      </c>
      <c r="BJ23" s="93" t="n">
        <f aca="false">(1+$F$15)*'Assumptions - Base'!BJ64</f>
        <v>0</v>
      </c>
      <c r="BK23" s="93" t="n">
        <f aca="false">(1+$F$15)*'Assumptions - Base'!BK64</f>
        <v>0</v>
      </c>
      <c r="BL23" s="93" t="n">
        <f aca="false">(1+$F$15)*'Assumptions - Base'!BL64</f>
        <v>0</v>
      </c>
      <c r="BM23" s="93" t="n">
        <f aca="false">(1+$F$15)*'Assumptions - Base'!BM64</f>
        <v>0</v>
      </c>
      <c r="BN23" s="93" t="n">
        <f aca="false">(1+$F$15)*'Assumptions - Base'!BN64</f>
        <v>0</v>
      </c>
      <c r="BO23" s="93" t="n">
        <f aca="false">(1+$F$15)*'Assumptions - Base'!BO64</f>
        <v>0</v>
      </c>
      <c r="BP23" s="93" t="n">
        <f aca="false">(1+$F$15)*'Assumptions - Base'!BP64</f>
        <v>0</v>
      </c>
      <c r="BQ23" s="93" t="n">
        <f aca="false">(1+$F$15)*'Assumptions - Base'!BQ64</f>
        <v>0</v>
      </c>
      <c r="BR23" s="93" t="n">
        <f aca="false">(1+$F$15)*'Assumptions - Base'!BR64</f>
        <v>0</v>
      </c>
      <c r="BS23" s="93" t="n">
        <f aca="false">(1+$F$15)*'Assumptions - Base'!BS64</f>
        <v>0</v>
      </c>
      <c r="BT23" s="93" t="n">
        <f aca="false">(1+$F$15)*'Assumptions - Base'!BT64</f>
        <v>0</v>
      </c>
      <c r="BU23" s="93" t="n">
        <f aca="false">(1+$F$15)*'Assumptions - Base'!BU64</f>
        <v>0</v>
      </c>
      <c r="BV23" s="93" t="n">
        <f aca="false">(1+$F$15)*'Assumptions - Base'!BV64</f>
        <v>0</v>
      </c>
      <c r="BW23" s="93" t="n">
        <f aca="false">(1+$F$15)*'Assumptions - Base'!BW64</f>
        <v>0</v>
      </c>
      <c r="BX23" s="93" t="n">
        <f aca="false">(1+$F$15)*'Assumptions - Base'!BX64</f>
        <v>0</v>
      </c>
      <c r="BY23" s="93" t="n">
        <f aca="false">(1+$F$15)*'Assumptions - Base'!BY64</f>
        <v>0</v>
      </c>
      <c r="BZ23" s="93" t="n">
        <f aca="false">(1+$F$15)*'Assumptions - Base'!BZ64</f>
        <v>0</v>
      </c>
      <c r="CA23" s="93" t="n">
        <f aca="false">(1+$F$15)*'Assumptions - Base'!CA64</f>
        <v>0</v>
      </c>
      <c r="CB23" s="93" t="n">
        <f aca="false">(1+$F$15)*'Assumptions - Base'!CB64</f>
        <v>0</v>
      </c>
      <c r="CC23" s="93" t="n">
        <f aca="false">(1+$F$15)*'Assumptions - Base'!CC64</f>
        <v>0</v>
      </c>
      <c r="CD23" s="93" t="n">
        <f aca="false">(1+$F$15)*'Assumptions - Base'!CD64</f>
        <v>0</v>
      </c>
      <c r="CE23" s="93" t="n">
        <f aca="false">(1+$F$15)*'Assumptions - Base'!CE64</f>
        <v>0</v>
      </c>
      <c r="CF23" s="93" t="n">
        <f aca="false">(1+$F$15)*'Assumptions - Base'!CF64</f>
        <v>0</v>
      </c>
      <c r="CG23" s="93" t="n">
        <f aca="false">(1+$F$15)*'Assumptions - Base'!CG64</f>
        <v>0</v>
      </c>
      <c r="CH23" s="93" t="n">
        <f aca="false">(1+$F$15)*'Assumptions - Base'!CH64</f>
        <v>0</v>
      </c>
      <c r="CI23" s="93" t="n">
        <f aca="false">(1+$F$15)*'Assumptions - Base'!CI64</f>
        <v>0</v>
      </c>
      <c r="CJ23" s="93" t="n">
        <f aca="false">(1+$F$15)*'Assumptions - Base'!CJ64</f>
        <v>0</v>
      </c>
      <c r="CK23" s="93" t="n">
        <f aca="false">(1+$F$15)*'Assumptions - Base'!CK64</f>
        <v>0</v>
      </c>
      <c r="CL23" s="93" t="n">
        <f aca="false">(1+$F$15)*'Assumptions - Base'!CL64</f>
        <v>0</v>
      </c>
      <c r="CM23" s="93" t="n">
        <f aca="false">(1+$F$15)*'Assumptions - Base'!CM64</f>
        <v>0</v>
      </c>
      <c r="CN23" s="93" t="n">
        <f aca="false">(1+$F$15)*'Assumptions - Base'!CN64</f>
        <v>0</v>
      </c>
      <c r="CO23" s="93" t="n">
        <f aca="false">(1+$F$15)*'Assumptions - Base'!CO64</f>
        <v>0</v>
      </c>
      <c r="CP23" s="93" t="n">
        <f aca="false">(1+$F$15)*'Assumptions - Base'!CP64</f>
        <v>0</v>
      </c>
      <c r="CQ23" s="93" t="n">
        <f aca="false">(1+$F$15)*'Assumptions - Base'!CQ64</f>
        <v>0</v>
      </c>
      <c r="CR23" s="93" t="n">
        <f aca="false">(1+$F$15)*'Assumptions - Base'!CR64</f>
        <v>0</v>
      </c>
      <c r="CS23" s="93" t="n">
        <f aca="false">(1+$F$15)*'Assumptions - Base'!CS64</f>
        <v>0</v>
      </c>
      <c r="CT23" s="93" t="n">
        <f aca="false">(1+$F$15)*'Assumptions - Base'!CT64</f>
        <v>0</v>
      </c>
      <c r="CU23" s="93" t="n">
        <f aca="false">(1+$F$15)*'Assumptions - Base'!CU64</f>
        <v>0</v>
      </c>
      <c r="CV23" s="93" t="n">
        <f aca="false">(1+$F$15)*'Assumptions - Base'!CV64</f>
        <v>0</v>
      </c>
      <c r="CW23" s="93" t="n">
        <f aca="false">(1+$F$15)*'Assumptions - Base'!CW64</f>
        <v>0</v>
      </c>
      <c r="CX23" s="93" t="n">
        <f aca="false">(1+$F$15)*'Assumptions - Base'!CX64</f>
        <v>0</v>
      </c>
      <c r="CY23" s="93" t="n">
        <f aca="false">(1+$F$15)*'Assumptions - Base'!CY64</f>
        <v>0</v>
      </c>
      <c r="CZ23" s="93" t="n">
        <f aca="false">(1+$F$15)*'Assumptions - Base'!CZ64</f>
        <v>0</v>
      </c>
      <c r="DA23" s="93" t="n">
        <f aca="false">(1+$F$15)*'Assumptions - Base'!DA64</f>
        <v>0</v>
      </c>
      <c r="DB23" s="93" t="n">
        <f aca="false">(1+$F$15)*'Assumptions - Base'!DB64</f>
        <v>0</v>
      </c>
    </row>
    <row r="24" customFormat="false" ht="14.25" hidden="false" customHeight="false" outlineLevel="3" collapsed="false">
      <c r="E24" s="3" t="str">
        <f aca="false">'Assumptions - Base'!E65</f>
        <v>Owners' team and indirect costs</v>
      </c>
      <c r="G24" s="71" t="str">
        <f aca="false">'Assumptions - Base'!G65</f>
        <v>US$'M</v>
      </c>
      <c r="Y24" s="99" t="n">
        <f aca="false">SUM(AA24:DB24)</f>
        <v>658.4637</v>
      </c>
      <c r="AA24" s="93" t="n">
        <f aca="false">(1+$F$15)*'Assumptions - Base'!AA65</f>
        <v>88.7689</v>
      </c>
      <c r="AB24" s="93" t="n">
        <f aca="false">(1+$F$15)*'Assumptions - Base'!AB65</f>
        <v>116.8987</v>
      </c>
      <c r="AC24" s="93" t="n">
        <f aca="false">(1+$F$15)*'Assumptions - Base'!AC65</f>
        <v>199.093</v>
      </c>
      <c r="AD24" s="93" t="n">
        <f aca="false">(1+$F$15)*'Assumptions - Base'!AD65</f>
        <v>182.0275</v>
      </c>
      <c r="AE24" s="93" t="n">
        <f aca="false">(1+$F$15)*'Assumptions - Base'!AE65</f>
        <v>71.6756</v>
      </c>
      <c r="AF24" s="93" t="n">
        <f aca="false">(1+$F$15)*'Assumptions - Base'!AF65</f>
        <v>0</v>
      </c>
      <c r="AG24" s="93" t="n">
        <f aca="false">(1+$F$15)*'Assumptions - Base'!AG65</f>
        <v>0</v>
      </c>
      <c r="AH24" s="93" t="n">
        <f aca="false">(1+$F$15)*'Assumptions - Base'!AH65</f>
        <v>0</v>
      </c>
      <c r="AI24" s="93" t="n">
        <f aca="false">(1+$F$15)*'Assumptions - Base'!AI65</f>
        <v>0</v>
      </c>
      <c r="AJ24" s="93" t="n">
        <f aca="false">(1+$F$15)*'Assumptions - Base'!AJ65</f>
        <v>0</v>
      </c>
      <c r="AK24" s="93" t="n">
        <f aca="false">(1+$F$15)*'Assumptions - Base'!AK65</f>
        <v>0</v>
      </c>
      <c r="AL24" s="93" t="n">
        <f aca="false">(1+$F$15)*'Assumptions - Base'!AL65</f>
        <v>0</v>
      </c>
      <c r="AM24" s="93" t="n">
        <f aca="false">(1+$F$15)*'Assumptions - Base'!AM65</f>
        <v>0</v>
      </c>
      <c r="AN24" s="93" t="n">
        <f aca="false">(1+$F$15)*'Assumptions - Base'!AN65</f>
        <v>0</v>
      </c>
      <c r="AO24" s="93" t="n">
        <f aca="false">(1+$F$15)*'Assumptions - Base'!AO65</f>
        <v>0</v>
      </c>
      <c r="AP24" s="93" t="n">
        <f aca="false">(1+$F$15)*'Assumptions - Base'!AP65</f>
        <v>0</v>
      </c>
      <c r="AQ24" s="93" t="n">
        <f aca="false">(1+$F$15)*'Assumptions - Base'!AQ65</f>
        <v>0</v>
      </c>
      <c r="AR24" s="93" t="n">
        <f aca="false">(1+$F$15)*'Assumptions - Base'!AR65</f>
        <v>0</v>
      </c>
      <c r="AS24" s="93" t="n">
        <f aca="false">(1+$F$15)*'Assumptions - Base'!AS65</f>
        <v>0</v>
      </c>
      <c r="AT24" s="93" t="n">
        <f aca="false">(1+$F$15)*'Assumptions - Base'!AT65</f>
        <v>0</v>
      </c>
      <c r="AU24" s="93" t="n">
        <f aca="false">(1+$F$15)*'Assumptions - Base'!AU65</f>
        <v>0</v>
      </c>
      <c r="AV24" s="93" t="n">
        <f aca="false">(1+$F$15)*'Assumptions - Base'!AV65</f>
        <v>0</v>
      </c>
      <c r="AW24" s="93" t="n">
        <f aca="false">(1+$F$15)*'Assumptions - Base'!AW65</f>
        <v>0</v>
      </c>
      <c r="AX24" s="93" t="n">
        <f aca="false">(1+$F$15)*'Assumptions - Base'!AX65</f>
        <v>0</v>
      </c>
      <c r="AY24" s="93" t="n">
        <f aca="false">(1+$F$15)*'Assumptions - Base'!AY65</f>
        <v>0</v>
      </c>
      <c r="AZ24" s="93" t="n">
        <f aca="false">(1+$F$15)*'Assumptions - Base'!AZ65</f>
        <v>0</v>
      </c>
      <c r="BA24" s="93" t="n">
        <f aca="false">(1+$F$15)*'Assumptions - Base'!BA65</f>
        <v>0</v>
      </c>
      <c r="BB24" s="93" t="n">
        <f aca="false">(1+$F$15)*'Assumptions - Base'!BB65</f>
        <v>0</v>
      </c>
      <c r="BC24" s="93" t="n">
        <f aca="false">(1+$F$15)*'Assumptions - Base'!BC65</f>
        <v>0</v>
      </c>
      <c r="BD24" s="93" t="n">
        <f aca="false">(1+$F$15)*'Assumptions - Base'!BD65</f>
        <v>0</v>
      </c>
      <c r="BE24" s="93" t="n">
        <f aca="false">(1+$F$15)*'Assumptions - Base'!BE65</f>
        <v>0</v>
      </c>
      <c r="BF24" s="93" t="n">
        <f aca="false">(1+$F$15)*'Assumptions - Base'!BF65</f>
        <v>0</v>
      </c>
      <c r="BG24" s="93" t="n">
        <f aca="false">(1+$F$15)*'Assumptions - Base'!BG65</f>
        <v>0</v>
      </c>
      <c r="BH24" s="93" t="n">
        <f aca="false">(1+$F$15)*'Assumptions - Base'!BH65</f>
        <v>0</v>
      </c>
      <c r="BI24" s="93" t="n">
        <f aca="false">(1+$F$15)*'Assumptions - Base'!BI65</f>
        <v>0</v>
      </c>
      <c r="BJ24" s="93" t="n">
        <f aca="false">(1+$F$15)*'Assumptions - Base'!BJ65</f>
        <v>0</v>
      </c>
      <c r="BK24" s="93" t="n">
        <f aca="false">(1+$F$15)*'Assumptions - Base'!BK65</f>
        <v>0</v>
      </c>
      <c r="BL24" s="93" t="n">
        <f aca="false">(1+$F$15)*'Assumptions - Base'!BL65</f>
        <v>0</v>
      </c>
      <c r="BM24" s="93" t="n">
        <f aca="false">(1+$F$15)*'Assumptions - Base'!BM65</f>
        <v>0</v>
      </c>
      <c r="BN24" s="93" t="n">
        <f aca="false">(1+$F$15)*'Assumptions - Base'!BN65</f>
        <v>0</v>
      </c>
      <c r="BO24" s="93" t="n">
        <f aca="false">(1+$F$15)*'Assumptions - Base'!BO65</f>
        <v>0</v>
      </c>
      <c r="BP24" s="93" t="n">
        <f aca="false">(1+$F$15)*'Assumptions - Base'!BP65</f>
        <v>0</v>
      </c>
      <c r="BQ24" s="93" t="n">
        <f aca="false">(1+$F$15)*'Assumptions - Base'!BQ65</f>
        <v>0</v>
      </c>
      <c r="BR24" s="93" t="n">
        <f aca="false">(1+$F$15)*'Assumptions - Base'!BR65</f>
        <v>0</v>
      </c>
      <c r="BS24" s="93" t="n">
        <f aca="false">(1+$F$15)*'Assumptions - Base'!BS65</f>
        <v>0</v>
      </c>
      <c r="BT24" s="93" t="n">
        <f aca="false">(1+$F$15)*'Assumptions - Base'!BT65</f>
        <v>0</v>
      </c>
      <c r="BU24" s="93" t="n">
        <f aca="false">(1+$F$15)*'Assumptions - Base'!BU65</f>
        <v>0</v>
      </c>
      <c r="BV24" s="93" t="n">
        <f aca="false">(1+$F$15)*'Assumptions - Base'!BV65</f>
        <v>0</v>
      </c>
      <c r="BW24" s="93" t="n">
        <f aca="false">(1+$F$15)*'Assumptions - Base'!BW65</f>
        <v>0</v>
      </c>
      <c r="BX24" s="93" t="n">
        <f aca="false">(1+$F$15)*'Assumptions - Base'!BX65</f>
        <v>0</v>
      </c>
      <c r="BY24" s="93" t="n">
        <f aca="false">(1+$F$15)*'Assumptions - Base'!BY65</f>
        <v>0</v>
      </c>
      <c r="BZ24" s="93" t="n">
        <f aca="false">(1+$F$15)*'Assumptions - Base'!BZ65</f>
        <v>0</v>
      </c>
      <c r="CA24" s="93" t="n">
        <f aca="false">(1+$F$15)*'Assumptions - Base'!CA65</f>
        <v>0</v>
      </c>
      <c r="CB24" s="93" t="n">
        <f aca="false">(1+$F$15)*'Assumptions - Base'!CB65</f>
        <v>0</v>
      </c>
      <c r="CC24" s="93" t="n">
        <f aca="false">(1+$F$15)*'Assumptions - Base'!CC65</f>
        <v>0</v>
      </c>
      <c r="CD24" s="93" t="n">
        <f aca="false">(1+$F$15)*'Assumptions - Base'!CD65</f>
        <v>0</v>
      </c>
      <c r="CE24" s="93" t="n">
        <f aca="false">(1+$F$15)*'Assumptions - Base'!CE65</f>
        <v>0</v>
      </c>
      <c r="CF24" s="93" t="n">
        <f aca="false">(1+$F$15)*'Assumptions - Base'!CF65</f>
        <v>0</v>
      </c>
      <c r="CG24" s="93" t="n">
        <f aca="false">(1+$F$15)*'Assumptions - Base'!CG65</f>
        <v>0</v>
      </c>
      <c r="CH24" s="93" t="n">
        <f aca="false">(1+$F$15)*'Assumptions - Base'!CH65</f>
        <v>0</v>
      </c>
      <c r="CI24" s="93" t="n">
        <f aca="false">(1+$F$15)*'Assumptions - Base'!CI65</f>
        <v>0</v>
      </c>
      <c r="CJ24" s="93" t="n">
        <f aca="false">(1+$F$15)*'Assumptions - Base'!CJ65</f>
        <v>0</v>
      </c>
      <c r="CK24" s="93" t="n">
        <f aca="false">(1+$F$15)*'Assumptions - Base'!CK65</f>
        <v>0</v>
      </c>
      <c r="CL24" s="93" t="n">
        <f aca="false">(1+$F$15)*'Assumptions - Base'!CL65</f>
        <v>0</v>
      </c>
      <c r="CM24" s="93" t="n">
        <f aca="false">(1+$F$15)*'Assumptions - Base'!CM65</f>
        <v>0</v>
      </c>
      <c r="CN24" s="93" t="n">
        <f aca="false">(1+$F$15)*'Assumptions - Base'!CN65</f>
        <v>0</v>
      </c>
      <c r="CO24" s="93" t="n">
        <f aca="false">(1+$F$15)*'Assumptions - Base'!CO65</f>
        <v>0</v>
      </c>
      <c r="CP24" s="93" t="n">
        <f aca="false">(1+$F$15)*'Assumptions - Base'!CP65</f>
        <v>0</v>
      </c>
      <c r="CQ24" s="93" t="n">
        <f aca="false">(1+$F$15)*'Assumptions - Base'!CQ65</f>
        <v>0</v>
      </c>
      <c r="CR24" s="93" t="n">
        <f aca="false">(1+$F$15)*'Assumptions - Base'!CR65</f>
        <v>0</v>
      </c>
      <c r="CS24" s="93" t="n">
        <f aca="false">(1+$F$15)*'Assumptions - Base'!CS65</f>
        <v>0</v>
      </c>
      <c r="CT24" s="93" t="n">
        <f aca="false">(1+$F$15)*'Assumptions - Base'!CT65</f>
        <v>0</v>
      </c>
      <c r="CU24" s="93" t="n">
        <f aca="false">(1+$F$15)*'Assumptions - Base'!CU65</f>
        <v>0</v>
      </c>
      <c r="CV24" s="93" t="n">
        <f aca="false">(1+$F$15)*'Assumptions - Base'!CV65</f>
        <v>0</v>
      </c>
      <c r="CW24" s="93" t="n">
        <f aca="false">(1+$F$15)*'Assumptions - Base'!CW65</f>
        <v>0</v>
      </c>
      <c r="CX24" s="93" t="n">
        <f aca="false">(1+$F$15)*'Assumptions - Base'!CX65</f>
        <v>0</v>
      </c>
      <c r="CY24" s="93" t="n">
        <f aca="false">(1+$F$15)*'Assumptions - Base'!CY65</f>
        <v>0</v>
      </c>
      <c r="CZ24" s="93" t="n">
        <f aca="false">(1+$F$15)*'Assumptions - Base'!CZ65</f>
        <v>0</v>
      </c>
      <c r="DA24" s="93" t="n">
        <f aca="false">(1+$F$15)*'Assumptions - Base'!DA65</f>
        <v>0</v>
      </c>
      <c r="DB24" s="93" t="n">
        <f aca="false">(1+$F$15)*'Assumptions - Base'!DB65</f>
        <v>0</v>
      </c>
    </row>
    <row r="25" customFormat="false" ht="14.25" hidden="false" customHeight="false" outlineLevel="3" collapsed="false">
      <c r="E25" s="3" t="str">
        <f aca="false">'Assumptions - Base'!E66</f>
        <v>Deferred stripping (capitalised)</v>
      </c>
      <c r="G25" s="71" t="str">
        <f aca="false">'Assumptions - Base'!G66</f>
        <v>US$'M</v>
      </c>
      <c r="Y25" s="99" t="n">
        <f aca="false">SUM(AA25:DB25)</f>
        <v>1333.3</v>
      </c>
      <c r="AA25" s="93" t="n">
        <f aca="false">(1+$F$15)*'Assumptions - Base'!AA66</f>
        <v>0</v>
      </c>
      <c r="AB25" s="93" t="n">
        <f aca="false">(1+$F$15)*'Assumptions - Base'!AB66</f>
        <v>0</v>
      </c>
      <c r="AC25" s="93" t="n">
        <f aca="false">(1+$F$15)*'Assumptions - Base'!AC66</f>
        <v>0</v>
      </c>
      <c r="AD25" s="93" t="n">
        <f aca="false">(1+$F$15)*'Assumptions - Base'!AD66</f>
        <v>0</v>
      </c>
      <c r="AE25" s="93" t="n">
        <f aca="false">(1+$F$15)*'Assumptions - Base'!AE66</f>
        <v>113.9</v>
      </c>
      <c r="AF25" s="93" t="n">
        <f aca="false">(1+$F$15)*'Assumptions - Base'!AF66</f>
        <v>123.6</v>
      </c>
      <c r="AG25" s="93" t="n">
        <f aca="false">(1+$F$15)*'Assumptions - Base'!AG66</f>
        <v>148.3</v>
      </c>
      <c r="AH25" s="93" t="n">
        <f aca="false">(1+$F$15)*'Assumptions - Base'!AH66</f>
        <v>159.3</v>
      </c>
      <c r="AI25" s="93" t="n">
        <f aca="false">(1+$F$15)*'Assumptions - Base'!AI66</f>
        <v>122.9</v>
      </c>
      <c r="AJ25" s="93" t="n">
        <f aca="false">(1+$F$15)*'Assumptions - Base'!AJ66</f>
        <v>150.9</v>
      </c>
      <c r="AK25" s="93" t="n">
        <f aca="false">(1+$F$15)*'Assumptions - Base'!AK66</f>
        <v>107.4</v>
      </c>
      <c r="AL25" s="93" t="n">
        <f aca="false">(1+$F$15)*'Assumptions - Base'!AL66</f>
        <v>45.5</v>
      </c>
      <c r="AM25" s="93" t="n">
        <f aca="false">(1+$F$15)*'Assumptions - Base'!AM66</f>
        <v>96.3</v>
      </c>
      <c r="AN25" s="93" t="n">
        <f aca="false">(1+$F$15)*'Assumptions - Base'!AN66</f>
        <v>106.3</v>
      </c>
      <c r="AO25" s="93" t="n">
        <f aca="false">(1+$F$15)*'Assumptions - Base'!AO66</f>
        <v>95.2</v>
      </c>
      <c r="AP25" s="93" t="n">
        <f aca="false">(1+$F$15)*'Assumptions - Base'!AP66</f>
        <v>45.4</v>
      </c>
      <c r="AQ25" s="93" t="n">
        <f aca="false">(1+$F$15)*'Assumptions - Base'!AQ66</f>
        <v>0</v>
      </c>
      <c r="AR25" s="93" t="n">
        <f aca="false">(1+$F$15)*'Assumptions - Base'!AR66</f>
        <v>0</v>
      </c>
      <c r="AS25" s="93" t="n">
        <f aca="false">(1+$F$15)*'Assumptions - Base'!AS66</f>
        <v>0</v>
      </c>
      <c r="AT25" s="93" t="n">
        <f aca="false">(1+$F$15)*'Assumptions - Base'!AT66</f>
        <v>0</v>
      </c>
      <c r="AU25" s="93" t="n">
        <f aca="false">(1+$F$15)*'Assumptions - Base'!AU66</f>
        <v>0</v>
      </c>
      <c r="AV25" s="93" t="n">
        <f aca="false">(1+$F$15)*'Assumptions - Base'!AV66</f>
        <v>18.3</v>
      </c>
      <c r="AW25" s="93" t="n">
        <f aca="false">(1+$F$15)*'Assumptions - Base'!AW66</f>
        <v>0</v>
      </c>
      <c r="AX25" s="93" t="n">
        <f aca="false">(1+$F$15)*'Assumptions - Base'!AX66</f>
        <v>0</v>
      </c>
      <c r="AY25" s="93" t="n">
        <f aca="false">(1+$F$15)*'Assumptions - Base'!AY66</f>
        <v>0</v>
      </c>
      <c r="AZ25" s="93" t="n">
        <f aca="false">(1+$F$15)*'Assumptions - Base'!AZ66</f>
        <v>0</v>
      </c>
      <c r="BA25" s="93" t="n">
        <f aca="false">(1+$F$15)*'Assumptions - Base'!BA66</f>
        <v>0</v>
      </c>
      <c r="BB25" s="93" t="n">
        <f aca="false">(1+$F$15)*'Assumptions - Base'!BB66</f>
        <v>0</v>
      </c>
      <c r="BC25" s="93" t="n">
        <f aca="false">(1+$F$15)*'Assumptions - Base'!BC66</f>
        <v>0</v>
      </c>
      <c r="BD25" s="93" t="n">
        <f aca="false">(1+$F$15)*'Assumptions - Base'!BD66</f>
        <v>0</v>
      </c>
      <c r="BE25" s="93" t="n">
        <f aca="false">(1+$F$15)*'Assumptions - Base'!BE66</f>
        <v>0</v>
      </c>
      <c r="BF25" s="93" t="n">
        <f aca="false">(1+$F$15)*'Assumptions - Base'!BF66</f>
        <v>0</v>
      </c>
      <c r="BG25" s="93" t="n">
        <f aca="false">(1+$F$15)*'Assumptions - Base'!BG66</f>
        <v>0</v>
      </c>
      <c r="BH25" s="93" t="n">
        <f aca="false">(1+$F$15)*'Assumptions - Base'!BH66</f>
        <v>0</v>
      </c>
      <c r="BI25" s="93" t="n">
        <f aca="false">(1+$F$15)*'Assumptions - Base'!BI66</f>
        <v>0</v>
      </c>
      <c r="BJ25" s="93" t="n">
        <f aca="false">(1+$F$15)*'Assumptions - Base'!BJ66</f>
        <v>0</v>
      </c>
      <c r="BK25" s="93" t="n">
        <f aca="false">(1+$F$15)*'Assumptions - Base'!BK66</f>
        <v>0</v>
      </c>
      <c r="BL25" s="93" t="n">
        <f aca="false">(1+$F$15)*'Assumptions - Base'!BL66</f>
        <v>0</v>
      </c>
      <c r="BM25" s="93" t="n">
        <f aca="false">(1+$F$15)*'Assumptions - Base'!BM66</f>
        <v>0</v>
      </c>
      <c r="BN25" s="93" t="n">
        <f aca="false">(1+$F$15)*'Assumptions - Base'!BN66</f>
        <v>0</v>
      </c>
      <c r="BO25" s="93" t="n">
        <f aca="false">(1+$F$15)*'Assumptions - Base'!BO66</f>
        <v>0</v>
      </c>
      <c r="BP25" s="93" t="n">
        <f aca="false">(1+$F$15)*'Assumptions - Base'!BP66</f>
        <v>0</v>
      </c>
      <c r="BQ25" s="93" t="n">
        <f aca="false">(1+$F$15)*'Assumptions - Base'!BQ66</f>
        <v>0</v>
      </c>
      <c r="BR25" s="93" t="n">
        <f aca="false">(1+$F$15)*'Assumptions - Base'!BR66</f>
        <v>0</v>
      </c>
      <c r="BS25" s="93" t="n">
        <f aca="false">(1+$F$15)*'Assumptions - Base'!BS66</f>
        <v>0</v>
      </c>
      <c r="BT25" s="93" t="n">
        <f aca="false">(1+$F$15)*'Assumptions - Base'!BT66</f>
        <v>0</v>
      </c>
      <c r="BU25" s="93" t="n">
        <f aca="false">(1+$F$15)*'Assumptions - Base'!BU66</f>
        <v>0</v>
      </c>
      <c r="BV25" s="93" t="n">
        <f aca="false">(1+$F$15)*'Assumptions - Base'!BV66</f>
        <v>0</v>
      </c>
      <c r="BW25" s="93" t="n">
        <f aca="false">(1+$F$15)*'Assumptions - Base'!BW66</f>
        <v>0</v>
      </c>
      <c r="BX25" s="93" t="n">
        <f aca="false">(1+$F$15)*'Assumptions - Base'!BX66</f>
        <v>0</v>
      </c>
      <c r="BY25" s="93" t="n">
        <f aca="false">(1+$F$15)*'Assumptions - Base'!BY66</f>
        <v>0</v>
      </c>
      <c r="BZ25" s="93" t="n">
        <f aca="false">(1+$F$15)*'Assumptions - Base'!BZ66</f>
        <v>0</v>
      </c>
      <c r="CA25" s="93" t="n">
        <f aca="false">(1+$F$15)*'Assumptions - Base'!CA66</f>
        <v>0</v>
      </c>
      <c r="CB25" s="93" t="n">
        <f aca="false">(1+$F$15)*'Assumptions - Base'!CB66</f>
        <v>0</v>
      </c>
      <c r="CC25" s="93" t="n">
        <f aca="false">(1+$F$15)*'Assumptions - Base'!CC66</f>
        <v>0</v>
      </c>
      <c r="CD25" s="93" t="n">
        <f aca="false">(1+$F$15)*'Assumptions - Base'!CD66</f>
        <v>0</v>
      </c>
      <c r="CE25" s="93" t="n">
        <f aca="false">(1+$F$15)*'Assumptions - Base'!CE66</f>
        <v>0</v>
      </c>
      <c r="CF25" s="93" t="n">
        <f aca="false">(1+$F$15)*'Assumptions - Base'!CF66</f>
        <v>0</v>
      </c>
      <c r="CG25" s="93" t="n">
        <f aca="false">(1+$F$15)*'Assumptions - Base'!CG66</f>
        <v>0</v>
      </c>
      <c r="CH25" s="93" t="n">
        <f aca="false">(1+$F$15)*'Assumptions - Base'!CH66</f>
        <v>0</v>
      </c>
      <c r="CI25" s="93" t="n">
        <f aca="false">(1+$F$15)*'Assumptions - Base'!CI66</f>
        <v>0</v>
      </c>
      <c r="CJ25" s="93" t="n">
        <f aca="false">(1+$F$15)*'Assumptions - Base'!CJ66</f>
        <v>0</v>
      </c>
      <c r="CK25" s="93" t="n">
        <f aca="false">(1+$F$15)*'Assumptions - Base'!CK66</f>
        <v>0</v>
      </c>
      <c r="CL25" s="93" t="n">
        <f aca="false">(1+$F$15)*'Assumptions - Base'!CL66</f>
        <v>0</v>
      </c>
      <c r="CM25" s="93" t="n">
        <f aca="false">(1+$F$15)*'Assumptions - Base'!CM66</f>
        <v>0</v>
      </c>
      <c r="CN25" s="93" t="n">
        <f aca="false">(1+$F$15)*'Assumptions - Base'!CN66</f>
        <v>0</v>
      </c>
      <c r="CO25" s="93" t="n">
        <f aca="false">(1+$F$15)*'Assumptions - Base'!CO66</f>
        <v>0</v>
      </c>
      <c r="CP25" s="93" t="n">
        <f aca="false">(1+$F$15)*'Assumptions - Base'!CP66</f>
        <v>0</v>
      </c>
      <c r="CQ25" s="93" t="n">
        <f aca="false">(1+$F$15)*'Assumptions - Base'!CQ66</f>
        <v>0</v>
      </c>
      <c r="CR25" s="93" t="n">
        <f aca="false">(1+$F$15)*'Assumptions - Base'!CR66</f>
        <v>0</v>
      </c>
      <c r="CS25" s="93" t="n">
        <f aca="false">(1+$F$15)*'Assumptions - Base'!CS66</f>
        <v>0</v>
      </c>
      <c r="CT25" s="93" t="n">
        <f aca="false">(1+$F$15)*'Assumptions - Base'!CT66</f>
        <v>0</v>
      </c>
      <c r="CU25" s="93" t="n">
        <f aca="false">(1+$F$15)*'Assumptions - Base'!CU66</f>
        <v>0</v>
      </c>
      <c r="CV25" s="93" t="n">
        <f aca="false">(1+$F$15)*'Assumptions - Base'!CV66</f>
        <v>0</v>
      </c>
      <c r="CW25" s="93" t="n">
        <f aca="false">(1+$F$15)*'Assumptions - Base'!CW66</f>
        <v>0</v>
      </c>
      <c r="CX25" s="93" t="n">
        <f aca="false">(1+$F$15)*'Assumptions - Base'!CX66</f>
        <v>0</v>
      </c>
      <c r="CY25" s="93" t="n">
        <f aca="false">(1+$F$15)*'Assumptions - Base'!CY66</f>
        <v>0</v>
      </c>
      <c r="CZ25" s="93" t="n">
        <f aca="false">(1+$F$15)*'Assumptions - Base'!CZ66</f>
        <v>0</v>
      </c>
      <c r="DA25" s="93" t="n">
        <f aca="false">(1+$F$15)*'Assumptions - Base'!DA66</f>
        <v>0</v>
      </c>
      <c r="DB25" s="93" t="n">
        <f aca="false">(1+$F$15)*'Assumptions - Base'!DB66</f>
        <v>0</v>
      </c>
    </row>
    <row r="26" customFormat="false" ht="14.25" hidden="false" customHeight="false" outlineLevel="3" collapsed="false">
      <c r="E26" s="3" t="str">
        <f aca="false">'Assumptions - Base'!E67</f>
        <v>Closure cost (capitalised)</v>
      </c>
      <c r="G26" s="71" t="str">
        <f aca="false">'Assumptions - Base'!G67</f>
        <v>US$'M</v>
      </c>
      <c r="Y26" s="99" t="n">
        <f aca="false">SUM(AA26:DB26)</f>
        <v>71.7</v>
      </c>
      <c r="AA26" s="93" t="n">
        <f aca="false">(1+$F$15)*'Assumptions - Base'!AA67</f>
        <v>0</v>
      </c>
      <c r="AB26" s="93" t="n">
        <f aca="false">(1+$F$15)*'Assumptions - Base'!AB67</f>
        <v>0</v>
      </c>
      <c r="AC26" s="93" t="n">
        <f aca="false">(1+$F$15)*'Assumptions - Base'!AC67</f>
        <v>0</v>
      </c>
      <c r="AD26" s="93" t="n">
        <f aca="false">(1+$F$15)*'Assumptions - Base'!AD67</f>
        <v>0</v>
      </c>
      <c r="AE26" s="93" t="n">
        <f aca="false">(1+$F$15)*'Assumptions - Base'!AE67</f>
        <v>0</v>
      </c>
      <c r="AF26" s="93" t="n">
        <f aca="false">(1+$F$15)*'Assumptions - Base'!AF67</f>
        <v>0</v>
      </c>
      <c r="AG26" s="93" t="n">
        <f aca="false">(1+$F$15)*'Assumptions - Base'!AG67</f>
        <v>0</v>
      </c>
      <c r="AH26" s="93" t="n">
        <f aca="false">(1+$F$15)*'Assumptions - Base'!AH67</f>
        <v>0</v>
      </c>
      <c r="AI26" s="93" t="n">
        <f aca="false">(1+$F$15)*'Assumptions - Base'!AI67</f>
        <v>0</v>
      </c>
      <c r="AJ26" s="93" t="n">
        <f aca="false">(1+$F$15)*'Assumptions - Base'!AJ67</f>
        <v>0</v>
      </c>
      <c r="AK26" s="93" t="n">
        <f aca="false">(1+$F$15)*'Assumptions - Base'!AK67</f>
        <v>0</v>
      </c>
      <c r="AL26" s="93" t="n">
        <f aca="false">(1+$F$15)*'Assumptions - Base'!AL67</f>
        <v>0</v>
      </c>
      <c r="AM26" s="93" t="n">
        <f aca="false">(1+$F$15)*'Assumptions - Base'!AM67</f>
        <v>0</v>
      </c>
      <c r="AN26" s="93" t="n">
        <f aca="false">(1+$F$15)*'Assumptions - Base'!AN67</f>
        <v>0</v>
      </c>
      <c r="AO26" s="93" t="n">
        <f aca="false">(1+$F$15)*'Assumptions - Base'!AO67</f>
        <v>0</v>
      </c>
      <c r="AP26" s="93" t="n">
        <f aca="false">(1+$F$15)*'Assumptions - Base'!AP67</f>
        <v>0</v>
      </c>
      <c r="AQ26" s="93" t="n">
        <f aca="false">(1+$F$15)*'Assumptions - Base'!AQ67</f>
        <v>0</v>
      </c>
      <c r="AR26" s="93" t="n">
        <f aca="false">(1+$F$15)*'Assumptions - Base'!AR67</f>
        <v>0</v>
      </c>
      <c r="AS26" s="93" t="n">
        <f aca="false">(1+$F$15)*'Assumptions - Base'!AS67</f>
        <v>0</v>
      </c>
      <c r="AT26" s="93" t="n">
        <f aca="false">(1+$F$15)*'Assumptions - Base'!AT67</f>
        <v>0</v>
      </c>
      <c r="AU26" s="93" t="n">
        <f aca="false">(1+$F$15)*'Assumptions - Base'!AU67</f>
        <v>0</v>
      </c>
      <c r="AV26" s="93" t="n">
        <f aca="false">(1+$F$15)*'Assumptions - Base'!AV67</f>
        <v>0</v>
      </c>
      <c r="AW26" s="93" t="n">
        <f aca="false">(1+$F$15)*'Assumptions - Base'!AW67</f>
        <v>0</v>
      </c>
      <c r="AX26" s="93" t="n">
        <f aca="false">(1+$F$15)*'Assumptions - Base'!AX67</f>
        <v>0</v>
      </c>
      <c r="AY26" s="93" t="n">
        <f aca="false">(1+$F$15)*'Assumptions - Base'!AY67</f>
        <v>0</v>
      </c>
      <c r="AZ26" s="93" t="n">
        <f aca="false">(1+$F$15)*'Assumptions - Base'!AZ67</f>
        <v>0</v>
      </c>
      <c r="BA26" s="93" t="n">
        <f aca="false">(1+$F$15)*'Assumptions - Base'!BA67</f>
        <v>0</v>
      </c>
      <c r="BB26" s="93" t="n">
        <f aca="false">(1+$F$15)*'Assumptions - Base'!BB67</f>
        <v>0</v>
      </c>
      <c r="BC26" s="93" t="n">
        <f aca="false">(1+$F$15)*'Assumptions - Base'!BC67</f>
        <v>0</v>
      </c>
      <c r="BD26" s="93" t="n">
        <f aca="false">(1+$F$15)*'Assumptions - Base'!BD67</f>
        <v>0</v>
      </c>
      <c r="BE26" s="93" t="n">
        <f aca="false">(1+$F$15)*'Assumptions - Base'!BE67</f>
        <v>0</v>
      </c>
      <c r="BF26" s="93" t="n">
        <f aca="false">(1+$F$15)*'Assumptions - Base'!BF67</f>
        <v>0</v>
      </c>
      <c r="BG26" s="93" t="n">
        <f aca="false">(1+$F$15)*'Assumptions - Base'!BG67</f>
        <v>0</v>
      </c>
      <c r="BH26" s="93" t="n">
        <f aca="false">(1+$F$15)*'Assumptions - Base'!BH67</f>
        <v>0</v>
      </c>
      <c r="BI26" s="93" t="n">
        <f aca="false">(1+$F$15)*'Assumptions - Base'!BI67</f>
        <v>0</v>
      </c>
      <c r="BJ26" s="93" t="n">
        <f aca="false">(1+$F$15)*'Assumptions - Base'!BJ67</f>
        <v>0</v>
      </c>
      <c r="BK26" s="93" t="n">
        <f aca="false">(1+$F$15)*'Assumptions - Base'!BK67</f>
        <v>0</v>
      </c>
      <c r="BL26" s="93" t="n">
        <f aca="false">(1+$F$15)*'Assumptions - Base'!BL67</f>
        <v>0</v>
      </c>
      <c r="BM26" s="93" t="n">
        <f aca="false">(1+$F$15)*'Assumptions - Base'!BM67</f>
        <v>0</v>
      </c>
      <c r="BN26" s="93" t="n">
        <f aca="false">(1+$F$15)*'Assumptions - Base'!BN67</f>
        <v>0</v>
      </c>
      <c r="BO26" s="93" t="n">
        <f aca="false">(1+$F$15)*'Assumptions - Base'!BO67</f>
        <v>0</v>
      </c>
      <c r="BP26" s="93" t="n">
        <f aca="false">(1+$F$15)*'Assumptions - Base'!BP67</f>
        <v>0</v>
      </c>
      <c r="BQ26" s="93" t="n">
        <f aca="false">(1+$F$15)*'Assumptions - Base'!BQ67</f>
        <v>0</v>
      </c>
      <c r="BR26" s="93" t="n">
        <f aca="false">(1+$F$15)*'Assumptions - Base'!BR67</f>
        <v>0</v>
      </c>
      <c r="BS26" s="93" t="n">
        <f aca="false">(1+$F$15)*'Assumptions - Base'!BS67</f>
        <v>0</v>
      </c>
      <c r="BT26" s="93" t="n">
        <f aca="false">(1+$F$15)*'Assumptions - Base'!BT67</f>
        <v>0</v>
      </c>
      <c r="BU26" s="93" t="n">
        <f aca="false">(1+$F$15)*'Assumptions - Base'!BU67</f>
        <v>0</v>
      </c>
      <c r="BV26" s="93" t="n">
        <f aca="false">(1+$F$15)*'Assumptions - Base'!BV67</f>
        <v>0</v>
      </c>
      <c r="BW26" s="93" t="n">
        <f aca="false">(1+$F$15)*'Assumptions - Base'!BW67</f>
        <v>0</v>
      </c>
      <c r="BX26" s="93" t="n">
        <f aca="false">(1+$F$15)*'Assumptions - Base'!BX67</f>
        <v>0</v>
      </c>
      <c r="BY26" s="93" t="n">
        <f aca="false">(1+$F$15)*'Assumptions - Base'!BY67</f>
        <v>0</v>
      </c>
      <c r="BZ26" s="93" t="n">
        <f aca="false">(1+$F$15)*'Assumptions - Base'!BZ67</f>
        <v>0</v>
      </c>
      <c r="CA26" s="93" t="n">
        <f aca="false">(1+$F$15)*'Assumptions - Base'!CA67</f>
        <v>0</v>
      </c>
      <c r="CB26" s="93" t="n">
        <f aca="false">(1+$F$15)*'Assumptions - Base'!CB67</f>
        <v>0</v>
      </c>
      <c r="CC26" s="93" t="n">
        <f aca="false">(1+$F$15)*'Assumptions - Base'!CC67</f>
        <v>71.7</v>
      </c>
      <c r="CD26" s="93" t="n">
        <f aca="false">(1+$F$15)*'Assumptions - Base'!CD67</f>
        <v>0</v>
      </c>
      <c r="CE26" s="93" t="n">
        <f aca="false">(1+$F$15)*'Assumptions - Base'!CE67</f>
        <v>0</v>
      </c>
      <c r="CF26" s="93" t="n">
        <f aca="false">(1+$F$15)*'Assumptions - Base'!CF67</f>
        <v>0</v>
      </c>
      <c r="CG26" s="93" t="n">
        <f aca="false">(1+$F$15)*'Assumptions - Base'!CG67</f>
        <v>0</v>
      </c>
      <c r="CH26" s="93" t="n">
        <f aca="false">(1+$F$15)*'Assumptions - Base'!CH67</f>
        <v>0</v>
      </c>
      <c r="CI26" s="93" t="n">
        <f aca="false">(1+$F$15)*'Assumptions - Base'!CI67</f>
        <v>0</v>
      </c>
      <c r="CJ26" s="93" t="n">
        <f aca="false">(1+$F$15)*'Assumptions - Base'!CJ67</f>
        <v>0</v>
      </c>
      <c r="CK26" s="93" t="n">
        <f aca="false">(1+$F$15)*'Assumptions - Base'!CK67</f>
        <v>0</v>
      </c>
      <c r="CL26" s="93" t="n">
        <f aca="false">(1+$F$15)*'Assumptions - Base'!CL67</f>
        <v>0</v>
      </c>
      <c r="CM26" s="93" t="n">
        <f aca="false">(1+$F$15)*'Assumptions - Base'!CM67</f>
        <v>0</v>
      </c>
      <c r="CN26" s="93" t="n">
        <f aca="false">(1+$F$15)*'Assumptions - Base'!CN67</f>
        <v>0</v>
      </c>
      <c r="CO26" s="93" t="n">
        <f aca="false">(1+$F$15)*'Assumptions - Base'!CO67</f>
        <v>0</v>
      </c>
      <c r="CP26" s="93" t="n">
        <f aca="false">(1+$F$15)*'Assumptions - Base'!CP67</f>
        <v>0</v>
      </c>
      <c r="CQ26" s="93" t="n">
        <f aca="false">(1+$F$15)*'Assumptions - Base'!CQ67</f>
        <v>0</v>
      </c>
      <c r="CR26" s="93" t="n">
        <f aca="false">(1+$F$15)*'Assumptions - Base'!CR67</f>
        <v>0</v>
      </c>
      <c r="CS26" s="93" t="n">
        <f aca="false">(1+$F$15)*'Assumptions - Base'!CS67</f>
        <v>0</v>
      </c>
      <c r="CT26" s="93" t="n">
        <f aca="false">(1+$F$15)*'Assumptions - Base'!CT67</f>
        <v>0</v>
      </c>
      <c r="CU26" s="93" t="n">
        <f aca="false">(1+$F$15)*'Assumptions - Base'!CU67</f>
        <v>0</v>
      </c>
      <c r="CV26" s="93" t="n">
        <f aca="false">(1+$F$15)*'Assumptions - Base'!CV67</f>
        <v>0</v>
      </c>
      <c r="CW26" s="93" t="n">
        <f aca="false">(1+$F$15)*'Assumptions - Base'!CW67</f>
        <v>0</v>
      </c>
      <c r="CX26" s="93" t="n">
        <f aca="false">(1+$F$15)*'Assumptions - Base'!CX67</f>
        <v>0</v>
      </c>
      <c r="CY26" s="93" t="n">
        <f aca="false">(1+$F$15)*'Assumptions - Base'!CY67</f>
        <v>0</v>
      </c>
      <c r="CZ26" s="93" t="n">
        <f aca="false">(1+$F$15)*'Assumptions - Base'!CZ67</f>
        <v>0</v>
      </c>
      <c r="DA26" s="93" t="n">
        <f aca="false">(1+$F$15)*'Assumptions - Base'!DA67</f>
        <v>0</v>
      </c>
      <c r="DB26" s="93" t="n">
        <f aca="false">(1+$F$15)*'Assumptions - Base'!DB67</f>
        <v>0</v>
      </c>
    </row>
    <row r="27" customFormat="false" ht="14.25" hidden="false" customHeight="false" outlineLevel="3" collapsed="false">
      <c r="E27" s="86" t="s">
        <v>298</v>
      </c>
      <c r="G27" s="71" t="str">
        <f aca="false">'Assumptions - Base'!G68</f>
        <v>US$'M</v>
      </c>
      <c r="Y27" s="88" t="n">
        <f aca="false">SUM(AA27:DB27)</f>
        <v>5636.6999</v>
      </c>
      <c r="AA27" s="115" t="n">
        <f aca="false">SUM(AA17:AA26)</f>
        <v>611.6</v>
      </c>
      <c r="AB27" s="115" t="n">
        <f aca="false">SUM(AB17:AB26)</f>
        <v>937.5</v>
      </c>
      <c r="AC27" s="115" t="n">
        <f aca="false">SUM(AC17:AC26)</f>
        <v>1202.4</v>
      </c>
      <c r="AD27" s="115" t="n">
        <f aca="false">SUM(AD17:AD26)</f>
        <v>1113.0999</v>
      </c>
      <c r="AE27" s="115" t="n">
        <f aca="false">SUM(AE17:AE26)</f>
        <v>481</v>
      </c>
      <c r="AF27" s="115" t="n">
        <f aca="false">SUM(AF17:AF26)</f>
        <v>123.6</v>
      </c>
      <c r="AG27" s="115" t="n">
        <f aca="false">SUM(AG17:AG26)</f>
        <v>148.3</v>
      </c>
      <c r="AH27" s="115" t="n">
        <f aca="false">SUM(AH17:AH26)</f>
        <v>159.3</v>
      </c>
      <c r="AI27" s="115" t="n">
        <f aca="false">SUM(AI17:AI26)</f>
        <v>122.9</v>
      </c>
      <c r="AJ27" s="115" t="n">
        <f aca="false">SUM(AJ17:AJ26)</f>
        <v>150.9</v>
      </c>
      <c r="AK27" s="115" t="n">
        <f aca="false">SUM(AK17:AK26)</f>
        <v>107.4</v>
      </c>
      <c r="AL27" s="115" t="n">
        <f aca="false">SUM(AL17:AL26)</f>
        <v>45.5</v>
      </c>
      <c r="AM27" s="115" t="n">
        <f aca="false">SUM(AM17:AM26)</f>
        <v>96.3</v>
      </c>
      <c r="AN27" s="115" t="n">
        <f aca="false">SUM(AN17:AN26)</f>
        <v>106.3</v>
      </c>
      <c r="AO27" s="115" t="n">
        <f aca="false">SUM(AO17:AO26)</f>
        <v>95.2</v>
      </c>
      <c r="AP27" s="115" t="n">
        <f aca="false">SUM(AP17:AP26)</f>
        <v>45.4</v>
      </c>
      <c r="AQ27" s="115" t="n">
        <f aca="false">SUM(AQ17:AQ26)</f>
        <v>0</v>
      </c>
      <c r="AR27" s="115" t="n">
        <f aca="false">SUM(AR17:AR26)</f>
        <v>0</v>
      </c>
      <c r="AS27" s="115" t="n">
        <f aca="false">SUM(AS17:AS26)</f>
        <v>0</v>
      </c>
      <c r="AT27" s="115" t="n">
        <f aca="false">SUM(AT17:AT26)</f>
        <v>0</v>
      </c>
      <c r="AU27" s="115" t="n">
        <f aca="false">SUM(AU17:AU26)</f>
        <v>0</v>
      </c>
      <c r="AV27" s="115" t="n">
        <f aca="false">SUM(AV17:AV26)</f>
        <v>18.3</v>
      </c>
      <c r="AW27" s="115" t="n">
        <f aca="false">SUM(AW17:AW26)</f>
        <v>0</v>
      </c>
      <c r="AX27" s="115" t="n">
        <f aca="false">SUM(AX17:AX26)</f>
        <v>0</v>
      </c>
      <c r="AY27" s="115" t="n">
        <f aca="false">SUM(AY17:AY26)</f>
        <v>0</v>
      </c>
      <c r="AZ27" s="115" t="n">
        <f aca="false">SUM(AZ17:AZ26)</f>
        <v>0</v>
      </c>
      <c r="BA27" s="115" t="n">
        <f aca="false">SUM(BA17:BA26)</f>
        <v>0</v>
      </c>
      <c r="BB27" s="115" t="n">
        <f aca="false">SUM(BB17:BB26)</f>
        <v>0</v>
      </c>
      <c r="BC27" s="115" t="n">
        <f aca="false">SUM(BC17:BC26)</f>
        <v>0</v>
      </c>
      <c r="BD27" s="115" t="n">
        <f aca="false">SUM(BD17:BD26)</f>
        <v>0</v>
      </c>
      <c r="BE27" s="115" t="n">
        <f aca="false">SUM(BE17:BE26)</f>
        <v>0</v>
      </c>
      <c r="BF27" s="115" t="n">
        <f aca="false">SUM(BF17:BF26)</f>
        <v>0</v>
      </c>
      <c r="BG27" s="115" t="n">
        <f aca="false">SUM(BG17:BG26)</f>
        <v>0</v>
      </c>
      <c r="BH27" s="115" t="n">
        <f aca="false">SUM(BH17:BH26)</f>
        <v>0</v>
      </c>
      <c r="BI27" s="115" t="n">
        <f aca="false">SUM(BI17:BI26)</f>
        <v>0</v>
      </c>
      <c r="BJ27" s="115" t="n">
        <f aca="false">SUM(BJ17:BJ26)</f>
        <v>0</v>
      </c>
      <c r="BK27" s="115" t="n">
        <f aca="false">SUM(BK17:BK26)</f>
        <v>0</v>
      </c>
      <c r="BL27" s="115" t="n">
        <f aca="false">SUM(BL17:BL26)</f>
        <v>0</v>
      </c>
      <c r="BM27" s="115" t="n">
        <f aca="false">SUM(BM17:BM26)</f>
        <v>0</v>
      </c>
      <c r="BN27" s="115" t="n">
        <f aca="false">SUM(BN17:BN26)</f>
        <v>0</v>
      </c>
      <c r="BO27" s="115" t="n">
        <f aca="false">SUM(BO17:BO26)</f>
        <v>0</v>
      </c>
      <c r="BP27" s="115" t="n">
        <f aca="false">SUM(BP17:BP26)</f>
        <v>0</v>
      </c>
      <c r="BQ27" s="115" t="n">
        <f aca="false">SUM(BQ17:BQ26)</f>
        <v>0</v>
      </c>
      <c r="BR27" s="115" t="n">
        <f aca="false">SUM(BR17:BR26)</f>
        <v>0</v>
      </c>
      <c r="BS27" s="115" t="n">
        <f aca="false">SUM(BS17:BS26)</f>
        <v>0</v>
      </c>
      <c r="BT27" s="115" t="n">
        <f aca="false">SUM(BT17:BT26)</f>
        <v>0</v>
      </c>
      <c r="BU27" s="115" t="n">
        <f aca="false">SUM(BU17:BU26)</f>
        <v>0</v>
      </c>
      <c r="BV27" s="115" t="n">
        <f aca="false">SUM(BV17:BV26)</f>
        <v>0</v>
      </c>
      <c r="BW27" s="115" t="n">
        <f aca="false">SUM(BW17:BW26)</f>
        <v>0</v>
      </c>
      <c r="BX27" s="115" t="n">
        <f aca="false">SUM(BX17:BX26)</f>
        <v>0</v>
      </c>
      <c r="BY27" s="115" t="n">
        <f aca="false">SUM(BY17:BY26)</f>
        <v>0</v>
      </c>
      <c r="BZ27" s="115" t="n">
        <f aca="false">SUM(BZ17:BZ26)</f>
        <v>0</v>
      </c>
      <c r="CA27" s="115" t="n">
        <f aca="false">SUM(CA17:CA26)</f>
        <v>0</v>
      </c>
      <c r="CB27" s="115" t="n">
        <f aca="false">SUM(CB17:CB26)</f>
        <v>0</v>
      </c>
      <c r="CC27" s="115" t="n">
        <f aca="false">SUM(CC17:CC26)</f>
        <v>71.7</v>
      </c>
      <c r="CD27" s="115" t="n">
        <f aca="false">SUM(CD17:CD26)</f>
        <v>0</v>
      </c>
      <c r="CE27" s="115" t="n">
        <f aca="false">SUM(CE17:CE26)</f>
        <v>0</v>
      </c>
      <c r="CF27" s="115" t="n">
        <f aca="false">SUM(CF17:CF26)</f>
        <v>0</v>
      </c>
      <c r="CG27" s="115" t="n">
        <f aca="false">SUM(CG17:CG26)</f>
        <v>0</v>
      </c>
      <c r="CH27" s="115" t="n">
        <f aca="false">SUM(CH17:CH26)</f>
        <v>0</v>
      </c>
      <c r="CI27" s="115" t="n">
        <f aca="false">SUM(CI17:CI26)</f>
        <v>0</v>
      </c>
      <c r="CJ27" s="115" t="n">
        <f aca="false">SUM(CJ17:CJ26)</f>
        <v>0</v>
      </c>
      <c r="CK27" s="115" t="n">
        <f aca="false">SUM(CK17:CK26)</f>
        <v>0</v>
      </c>
      <c r="CL27" s="115" t="n">
        <f aca="false">SUM(CL17:CL26)</f>
        <v>0</v>
      </c>
      <c r="CM27" s="115" t="n">
        <f aca="false">SUM(CM17:CM26)</f>
        <v>0</v>
      </c>
      <c r="CN27" s="115" t="n">
        <f aca="false">SUM(CN17:CN26)</f>
        <v>0</v>
      </c>
      <c r="CO27" s="115" t="n">
        <f aca="false">SUM(CO17:CO26)</f>
        <v>0</v>
      </c>
      <c r="CP27" s="115" t="n">
        <f aca="false">SUM(CP17:CP26)</f>
        <v>0</v>
      </c>
      <c r="CQ27" s="115" t="n">
        <f aca="false">SUM(CQ17:CQ26)</f>
        <v>0</v>
      </c>
      <c r="CR27" s="115" t="n">
        <f aca="false">SUM(CR17:CR26)</f>
        <v>0</v>
      </c>
      <c r="CS27" s="115" t="n">
        <f aca="false">SUM(CS17:CS26)</f>
        <v>0</v>
      </c>
      <c r="CT27" s="115" t="n">
        <f aca="false">SUM(CT17:CT26)</f>
        <v>0</v>
      </c>
      <c r="CU27" s="115" t="n">
        <f aca="false">SUM(CU17:CU26)</f>
        <v>0</v>
      </c>
      <c r="CV27" s="115" t="n">
        <f aca="false">SUM(CV17:CV26)</f>
        <v>0</v>
      </c>
      <c r="CW27" s="115" t="n">
        <f aca="false">SUM(CW17:CW26)</f>
        <v>0</v>
      </c>
      <c r="CX27" s="115" t="n">
        <f aca="false">SUM(CX17:CX26)</f>
        <v>0</v>
      </c>
      <c r="CY27" s="115" t="n">
        <f aca="false">SUM(CY17:CY26)</f>
        <v>0</v>
      </c>
      <c r="CZ27" s="115" t="n">
        <f aca="false">SUM(CZ17:CZ26)</f>
        <v>0</v>
      </c>
      <c r="DA27" s="115" t="n">
        <f aca="false">SUM(DA17:DA26)</f>
        <v>0</v>
      </c>
      <c r="DB27" s="115" t="n">
        <f aca="false">SUM(DB17:DB26)</f>
        <v>0</v>
      </c>
    </row>
    <row r="28" customFormat="false" ht="14.25" hidden="false" customHeight="false" outlineLevel="3" collapsed="false"/>
    <row r="29" customFormat="false" ht="14.25" hidden="false" customHeight="false" outlineLevel="3" collapsed="false">
      <c r="E29" s="3" t="s">
        <v>299</v>
      </c>
      <c r="G29" s="71" t="str">
        <f aca="false">Currency_unit&amp;"'M"</f>
        <v>US$'M</v>
      </c>
      <c r="AA29" s="93" t="n">
        <f aca="false">SUM($AA27:AA27)</f>
        <v>611.6</v>
      </c>
      <c r="AB29" s="93" t="n">
        <f aca="false">SUM($AA27:AB27)</f>
        <v>1549.1</v>
      </c>
      <c r="AC29" s="93" t="n">
        <f aca="false">SUM($AA27:AC27)</f>
        <v>2751.5</v>
      </c>
      <c r="AD29" s="93" t="n">
        <f aca="false">SUM($AA27:AD27)</f>
        <v>3864.5999</v>
      </c>
      <c r="AE29" s="93" t="n">
        <f aca="false">SUM($AA27:AE27)</f>
        <v>4345.5999</v>
      </c>
      <c r="AF29" s="93" t="n">
        <f aca="false">SUM($AA27:AF27)</f>
        <v>4469.1999</v>
      </c>
      <c r="AG29" s="93" t="n">
        <f aca="false">SUM($AA27:AG27)</f>
        <v>4617.4999</v>
      </c>
      <c r="AH29" s="93" t="n">
        <f aca="false">SUM($AA27:AH27)</f>
        <v>4776.7999</v>
      </c>
      <c r="AI29" s="93" t="n">
        <f aca="false">SUM($AA27:AI27)</f>
        <v>4899.6999</v>
      </c>
      <c r="AJ29" s="93" t="n">
        <f aca="false">SUM($AA27:AJ27)</f>
        <v>5050.5999</v>
      </c>
      <c r="AK29" s="93" t="n">
        <f aca="false">SUM($AA27:AK27)</f>
        <v>5157.9999</v>
      </c>
      <c r="AL29" s="93" t="n">
        <f aca="false">SUM($AA27:AL27)</f>
        <v>5203.4999</v>
      </c>
      <c r="AM29" s="93" t="n">
        <f aca="false">SUM($AA27:AM27)</f>
        <v>5299.7999</v>
      </c>
      <c r="AN29" s="93" t="n">
        <f aca="false">SUM($AA27:AN27)</f>
        <v>5406.0999</v>
      </c>
      <c r="AO29" s="93" t="n">
        <f aca="false">SUM($AA27:AO27)</f>
        <v>5501.2999</v>
      </c>
      <c r="AP29" s="93" t="n">
        <f aca="false">SUM($AA27:AP27)</f>
        <v>5546.6999</v>
      </c>
      <c r="AQ29" s="93" t="n">
        <f aca="false">SUM($AA27:AQ27)</f>
        <v>5546.6999</v>
      </c>
      <c r="AR29" s="93" t="n">
        <f aca="false">SUM($AA27:AR27)</f>
        <v>5546.6999</v>
      </c>
      <c r="AS29" s="93" t="n">
        <f aca="false">SUM($AA27:AS27)</f>
        <v>5546.6999</v>
      </c>
      <c r="AT29" s="93" t="n">
        <f aca="false">SUM($AA27:AT27)</f>
        <v>5546.6999</v>
      </c>
      <c r="AU29" s="93" t="n">
        <f aca="false">SUM($AA27:AU27)</f>
        <v>5546.6999</v>
      </c>
      <c r="AV29" s="93" t="n">
        <f aca="false">SUM($AA27:AV27)</f>
        <v>5564.9999</v>
      </c>
      <c r="AW29" s="93" t="n">
        <f aca="false">SUM($AA27:AW27)</f>
        <v>5564.9999</v>
      </c>
      <c r="AX29" s="93" t="n">
        <f aca="false">SUM($AA27:AX27)</f>
        <v>5564.9999</v>
      </c>
      <c r="AY29" s="93" t="n">
        <f aca="false">SUM($AA27:AY27)</f>
        <v>5564.9999</v>
      </c>
      <c r="AZ29" s="93" t="n">
        <f aca="false">SUM($AA27:AZ27)</f>
        <v>5564.9999</v>
      </c>
      <c r="BA29" s="93" t="n">
        <f aca="false">SUM($AA27:BA27)</f>
        <v>5564.9999</v>
      </c>
      <c r="BB29" s="93" t="n">
        <f aca="false">SUM($AA27:BB27)</f>
        <v>5564.9999</v>
      </c>
      <c r="BC29" s="93" t="n">
        <f aca="false">SUM($AA27:BC27)</f>
        <v>5564.9999</v>
      </c>
      <c r="BD29" s="93" t="n">
        <f aca="false">SUM($AA27:BD27)</f>
        <v>5564.9999</v>
      </c>
      <c r="BE29" s="93" t="n">
        <f aca="false">SUM($AA27:BE27)</f>
        <v>5564.9999</v>
      </c>
      <c r="BF29" s="93" t="n">
        <f aca="false">SUM($AA27:BF27)</f>
        <v>5564.9999</v>
      </c>
      <c r="BG29" s="93" t="n">
        <f aca="false">SUM($AA27:BG27)</f>
        <v>5564.9999</v>
      </c>
      <c r="BH29" s="93" t="n">
        <f aca="false">SUM($AA27:BH27)</f>
        <v>5564.9999</v>
      </c>
      <c r="BI29" s="93" t="n">
        <f aca="false">SUM($AA27:BI27)</f>
        <v>5564.9999</v>
      </c>
      <c r="BJ29" s="93" t="n">
        <f aca="false">SUM($AA27:BJ27)</f>
        <v>5564.9999</v>
      </c>
      <c r="BK29" s="93" t="n">
        <f aca="false">SUM($AA27:BK27)</f>
        <v>5564.9999</v>
      </c>
      <c r="BL29" s="93" t="n">
        <f aca="false">SUM($AA27:BL27)</f>
        <v>5564.9999</v>
      </c>
      <c r="BM29" s="93" t="n">
        <f aca="false">SUM($AA27:BM27)</f>
        <v>5564.9999</v>
      </c>
      <c r="BN29" s="93" t="n">
        <f aca="false">SUM($AA27:BN27)</f>
        <v>5564.9999</v>
      </c>
      <c r="BO29" s="93" t="n">
        <f aca="false">SUM($AA27:BO27)</f>
        <v>5564.9999</v>
      </c>
      <c r="BP29" s="93" t="n">
        <f aca="false">SUM($AA27:BP27)</f>
        <v>5564.9999</v>
      </c>
      <c r="BQ29" s="93" t="n">
        <f aca="false">SUM($AA27:BQ27)</f>
        <v>5564.9999</v>
      </c>
      <c r="BR29" s="93" t="n">
        <f aca="false">SUM($AA27:BR27)</f>
        <v>5564.9999</v>
      </c>
      <c r="BS29" s="93" t="n">
        <f aca="false">SUM($AA27:BS27)</f>
        <v>5564.9999</v>
      </c>
      <c r="BT29" s="93" t="n">
        <f aca="false">SUM($AA27:BT27)</f>
        <v>5564.9999</v>
      </c>
      <c r="BU29" s="93" t="n">
        <f aca="false">SUM($AA27:BU27)</f>
        <v>5564.9999</v>
      </c>
      <c r="BV29" s="93" t="n">
        <f aca="false">SUM($AA27:BV27)</f>
        <v>5564.9999</v>
      </c>
      <c r="BW29" s="93" t="n">
        <f aca="false">SUM($AA27:BW27)</f>
        <v>5564.9999</v>
      </c>
      <c r="BX29" s="93" t="n">
        <f aca="false">SUM($AA27:BX27)</f>
        <v>5564.9999</v>
      </c>
      <c r="BY29" s="93" t="n">
        <f aca="false">SUM($AA27:BY27)</f>
        <v>5564.9999</v>
      </c>
      <c r="BZ29" s="93" t="n">
        <f aca="false">SUM($AA27:BZ27)</f>
        <v>5564.9999</v>
      </c>
      <c r="CA29" s="93" t="n">
        <f aca="false">SUM($AA27:CA27)</f>
        <v>5564.9999</v>
      </c>
      <c r="CB29" s="93" t="n">
        <f aca="false">SUM($AA27:CB27)</f>
        <v>5564.9999</v>
      </c>
      <c r="CC29" s="93" t="n">
        <f aca="false">SUM($AA27:CC27)</f>
        <v>5636.6999</v>
      </c>
      <c r="CD29" s="93" t="n">
        <f aca="false">SUM($AA27:CD27)</f>
        <v>5636.6999</v>
      </c>
      <c r="CE29" s="93" t="n">
        <f aca="false">SUM($AA27:CE27)</f>
        <v>5636.6999</v>
      </c>
      <c r="CF29" s="93" t="n">
        <f aca="false">SUM($AA27:CF27)</f>
        <v>5636.6999</v>
      </c>
      <c r="CG29" s="93" t="n">
        <f aca="false">SUM($AA27:CG27)</f>
        <v>5636.6999</v>
      </c>
      <c r="CH29" s="93" t="n">
        <f aca="false">SUM($AA27:CH27)</f>
        <v>5636.6999</v>
      </c>
      <c r="CI29" s="93" t="n">
        <f aca="false">SUM($AA27:CI27)</f>
        <v>5636.6999</v>
      </c>
      <c r="CJ29" s="93" t="n">
        <f aca="false">SUM($AA27:CJ27)</f>
        <v>5636.6999</v>
      </c>
      <c r="CK29" s="93" t="n">
        <f aca="false">SUM($AA27:CK27)</f>
        <v>5636.6999</v>
      </c>
      <c r="CL29" s="93" t="n">
        <f aca="false">SUM($AA27:CL27)</f>
        <v>5636.6999</v>
      </c>
      <c r="CM29" s="93" t="n">
        <f aca="false">SUM($AA27:CM27)</f>
        <v>5636.6999</v>
      </c>
      <c r="CN29" s="93" t="n">
        <f aca="false">SUM($AA27:CN27)</f>
        <v>5636.6999</v>
      </c>
      <c r="CO29" s="93" t="n">
        <f aca="false">SUM($AA27:CO27)</f>
        <v>5636.6999</v>
      </c>
      <c r="CP29" s="93" t="n">
        <f aca="false">SUM($AA27:CP27)</f>
        <v>5636.6999</v>
      </c>
      <c r="CQ29" s="93" t="n">
        <f aca="false">SUM($AA27:CQ27)</f>
        <v>5636.6999</v>
      </c>
      <c r="CR29" s="93" t="n">
        <f aca="false">SUM($AA27:CR27)</f>
        <v>5636.6999</v>
      </c>
      <c r="CS29" s="93" t="n">
        <f aca="false">SUM($AA27:CS27)</f>
        <v>5636.6999</v>
      </c>
      <c r="CT29" s="93" t="n">
        <f aca="false">SUM($AA27:CT27)</f>
        <v>5636.6999</v>
      </c>
      <c r="CU29" s="93" t="n">
        <f aca="false">SUM($AA27:CU27)</f>
        <v>5636.6999</v>
      </c>
      <c r="CV29" s="93" t="n">
        <f aca="false">SUM($AA27:CV27)</f>
        <v>5636.6999</v>
      </c>
      <c r="CW29" s="93" t="n">
        <f aca="false">SUM($AA27:CW27)</f>
        <v>5636.6999</v>
      </c>
      <c r="CX29" s="93" t="n">
        <f aca="false">SUM($AA27:CX27)</f>
        <v>5636.6999</v>
      </c>
      <c r="CY29" s="93" t="n">
        <f aca="false">SUM($AA27:CY27)</f>
        <v>5636.6999</v>
      </c>
      <c r="CZ29" s="93" t="n">
        <f aca="false">SUM($AA27:CZ27)</f>
        <v>5636.6999</v>
      </c>
      <c r="DA29" s="93" t="n">
        <f aca="false">SUM($AA27:DA27)</f>
        <v>5636.6999</v>
      </c>
      <c r="DB29" s="93" t="n">
        <f aca="false">SUM($AA27:DB27)</f>
        <v>5636.6999</v>
      </c>
    </row>
    <row r="30" customFormat="false" ht="14.25" hidden="false" customHeight="false" outlineLevel="3" collapsed="false"/>
    <row r="31" customFormat="false" ht="14.25" hidden="false" customHeight="false" outlineLevel="2" collapsed="false"/>
    <row r="32" customFormat="false" ht="14.25" hidden="false" customHeight="false" outlineLevel="1" collapsed="false"/>
    <row r="33" customFormat="false" ht="20.25" hidden="false" customHeight="true" outlineLevel="1" collapsed="false">
      <c r="A33" s="65" t="s">
        <v>182</v>
      </c>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row>
    <row r="34" customFormat="false" ht="15" hidden="false" customHeight="true" outlineLevel="2" collapsed="false"/>
    <row r="35" customFormat="false" ht="18" hidden="false" customHeight="true" outlineLevel="2" collapsed="false">
      <c r="B35" s="66" t="s">
        <v>183</v>
      </c>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row>
    <row r="36" customFormat="false" ht="15" hidden="false" customHeight="true" outlineLevel="3" collapsed="false"/>
    <row r="37" customFormat="false" ht="14.25" hidden="false" customHeight="false" outlineLevel="3" collapsed="false">
      <c r="C37" s="78" t="s">
        <v>187</v>
      </c>
    </row>
    <row r="38" customFormat="false" ht="14.25" hidden="false" customHeight="false" outlineLevel="3" collapsed="false"/>
    <row r="39" customFormat="false" ht="14.25" hidden="false" customHeight="false" outlineLevel="3" collapsed="false">
      <c r="E39" s="3" t="s">
        <v>300</v>
      </c>
      <c r="G39" s="71" t="s">
        <v>185</v>
      </c>
      <c r="Y39" s="99" t="n">
        <f aca="false">SUM(AA39:DB39)</f>
        <v>2903200</v>
      </c>
      <c r="AA39" s="83" t="n">
        <f aca="false">'Assumptions - Base'!AA97</f>
        <v>19300</v>
      </c>
      <c r="AB39" s="83" t="n">
        <f aca="false">'Assumptions - Base'!AB97</f>
        <v>94300</v>
      </c>
      <c r="AC39" s="83" t="n">
        <f aca="false">'Assumptions - Base'!AC97</f>
        <v>146700</v>
      </c>
      <c r="AD39" s="83" t="n">
        <f aca="false">'Assumptions - Base'!AD97</f>
        <v>161700</v>
      </c>
      <c r="AE39" s="83" t="n">
        <f aca="false">'Assumptions - Base'!AE97</f>
        <v>143000</v>
      </c>
      <c r="AF39" s="83" t="n">
        <f aca="false">'Assumptions - Base'!AF97</f>
        <v>143800</v>
      </c>
      <c r="AG39" s="83" t="n">
        <f aca="false">'Assumptions - Base'!AG97</f>
        <v>150300</v>
      </c>
      <c r="AH39" s="83" t="n">
        <f aca="false">'Assumptions - Base'!AH97</f>
        <v>152800</v>
      </c>
      <c r="AI39" s="83" t="n">
        <f aca="false">'Assumptions - Base'!AI97</f>
        <v>142500</v>
      </c>
      <c r="AJ39" s="83" t="n">
        <f aca="false">'Assumptions - Base'!AJ97</f>
        <v>148500</v>
      </c>
      <c r="AK39" s="83" t="n">
        <f aca="false">'Assumptions - Base'!AK97</f>
        <v>139500</v>
      </c>
      <c r="AL39" s="83" t="n">
        <f aca="false">'Assumptions - Base'!AL97</f>
        <v>125400</v>
      </c>
      <c r="AM39" s="83" t="n">
        <f aca="false">'Assumptions - Base'!AM97</f>
        <v>137400</v>
      </c>
      <c r="AN39" s="83" t="n">
        <f aca="false">'Assumptions - Base'!AN97</f>
        <v>140200</v>
      </c>
      <c r="AO39" s="83" t="n">
        <f aca="false">'Assumptions - Base'!AO97</f>
        <v>137900</v>
      </c>
      <c r="AP39" s="83" t="n">
        <f aca="false">'Assumptions - Base'!AP97</f>
        <v>116800</v>
      </c>
      <c r="AQ39" s="83" t="n">
        <f aca="false">'Assumptions - Base'!AQ97</f>
        <v>82000</v>
      </c>
      <c r="AR39" s="83" t="n">
        <f aca="false">'Assumptions - Base'!AR97</f>
        <v>58000</v>
      </c>
      <c r="AS39" s="83" t="n">
        <f aca="false">'Assumptions - Base'!AS97</f>
        <v>59800</v>
      </c>
      <c r="AT39" s="83" t="n">
        <f aca="false">'Assumptions - Base'!AT97</f>
        <v>64900</v>
      </c>
      <c r="AU39" s="83" t="n">
        <f aca="false">'Assumptions - Base'!AU97</f>
        <v>68300</v>
      </c>
      <c r="AV39" s="83" t="n">
        <f aca="false">'Assumptions - Base'!AV97</f>
        <v>73000</v>
      </c>
      <c r="AW39" s="83" t="n">
        <f aca="false">'Assumptions - Base'!AW97</f>
        <v>43300</v>
      </c>
      <c r="AX39" s="83" t="n">
        <f aca="false">'Assumptions - Base'!AX97</f>
        <v>41900</v>
      </c>
      <c r="AY39" s="83" t="n">
        <f aca="false">'Assumptions - Base'!AY97</f>
        <v>37600</v>
      </c>
      <c r="AZ39" s="83" t="n">
        <f aca="false">'Assumptions - Base'!AZ97</f>
        <v>38200</v>
      </c>
      <c r="BA39" s="83" t="n">
        <f aca="false">'Assumptions - Base'!BA97</f>
        <v>36200</v>
      </c>
      <c r="BB39" s="83" t="n">
        <f aca="false">'Assumptions - Base'!BB97</f>
        <v>39300</v>
      </c>
      <c r="BC39" s="83" t="n">
        <f aca="false">'Assumptions - Base'!BC97</f>
        <v>30100</v>
      </c>
      <c r="BD39" s="83" t="n">
        <f aca="false">'Assumptions - Base'!BD97</f>
        <v>31500</v>
      </c>
      <c r="BE39" s="83" t="n">
        <f aca="false">'Assumptions - Base'!BE97</f>
        <v>19400</v>
      </c>
      <c r="BF39" s="83" t="n">
        <f aca="false">'Assumptions - Base'!BF97</f>
        <v>10600</v>
      </c>
      <c r="BG39" s="83" t="n">
        <f aca="false">'Assumptions - Base'!BG97</f>
        <v>12700</v>
      </c>
      <c r="BH39" s="83" t="n">
        <f aca="false">'Assumptions - Base'!BH97</f>
        <v>14400</v>
      </c>
      <c r="BI39" s="83" t="n">
        <f aca="false">'Assumptions - Base'!BI97</f>
        <v>13300</v>
      </c>
      <c r="BJ39" s="83" t="n">
        <f aca="false">'Assumptions - Base'!BJ97</f>
        <v>9200</v>
      </c>
      <c r="BK39" s="83" t="n">
        <f aca="false">'Assumptions - Base'!BK97</f>
        <v>7100</v>
      </c>
      <c r="BL39" s="83" t="n">
        <f aca="false">'Assumptions - Base'!BL97</f>
        <v>5500</v>
      </c>
      <c r="BM39" s="83" t="n">
        <f aca="false">'Assumptions - Base'!BM97</f>
        <v>2800</v>
      </c>
      <c r="BN39" s="83" t="n">
        <f aca="false">'Assumptions - Base'!BN97</f>
        <v>2500</v>
      </c>
      <c r="BO39" s="83" t="n">
        <f aca="false">'Assumptions - Base'!BO97</f>
        <v>1500</v>
      </c>
      <c r="BP39" s="83" t="n">
        <f aca="false">'Assumptions - Base'!BP97</f>
        <v>0</v>
      </c>
      <c r="BQ39" s="83" t="n">
        <f aca="false">'Assumptions - Base'!BQ97</f>
        <v>0</v>
      </c>
      <c r="BR39" s="83" t="n">
        <f aca="false">'Assumptions - Base'!BR97</f>
        <v>0</v>
      </c>
      <c r="BS39" s="83" t="n">
        <f aca="false">'Assumptions - Base'!BS97</f>
        <v>0</v>
      </c>
      <c r="BT39" s="83" t="n">
        <f aca="false">'Assumptions - Base'!BT97</f>
        <v>0</v>
      </c>
      <c r="BU39" s="83" t="n">
        <f aca="false">'Assumptions - Base'!BU97</f>
        <v>0</v>
      </c>
      <c r="BV39" s="83" t="n">
        <f aca="false">'Assumptions - Base'!BV97</f>
        <v>0</v>
      </c>
      <c r="BW39" s="83" t="n">
        <f aca="false">'Assumptions - Base'!BW97</f>
        <v>0</v>
      </c>
      <c r="BX39" s="83" t="n">
        <f aca="false">'Assumptions - Base'!BX97</f>
        <v>0</v>
      </c>
      <c r="BY39" s="83" t="n">
        <f aca="false">'Assumptions - Base'!BY97</f>
        <v>0</v>
      </c>
      <c r="BZ39" s="83" t="n">
        <f aca="false">'Assumptions - Base'!BZ97</f>
        <v>0</v>
      </c>
      <c r="CA39" s="83" t="n">
        <f aca="false">'Assumptions - Base'!CA97</f>
        <v>0</v>
      </c>
      <c r="CB39" s="83" t="n">
        <f aca="false">'Assumptions - Base'!CB97</f>
        <v>0</v>
      </c>
      <c r="CC39" s="83" t="n">
        <f aca="false">'Assumptions - Base'!CC97</f>
        <v>0</v>
      </c>
      <c r="CD39" s="83" t="n">
        <f aca="false">'Assumptions - Base'!CD97</f>
        <v>0</v>
      </c>
      <c r="CE39" s="83" t="n">
        <f aca="false">'Assumptions - Base'!CE97</f>
        <v>0</v>
      </c>
      <c r="CF39" s="83" t="n">
        <f aca="false">'Assumptions - Base'!CF97</f>
        <v>0</v>
      </c>
      <c r="CG39" s="83" t="n">
        <f aca="false">'Assumptions - Base'!CG97</f>
        <v>0</v>
      </c>
      <c r="CH39" s="83" t="n">
        <f aca="false">'Assumptions - Base'!CH97</f>
        <v>0</v>
      </c>
      <c r="CI39" s="83" t="n">
        <f aca="false">'Assumptions - Base'!CI97</f>
        <v>0</v>
      </c>
      <c r="CJ39" s="83" t="n">
        <f aca="false">'Assumptions - Base'!CJ97</f>
        <v>0</v>
      </c>
      <c r="CK39" s="83" t="n">
        <f aca="false">'Assumptions - Base'!CK97</f>
        <v>0</v>
      </c>
      <c r="CL39" s="83" t="n">
        <f aca="false">'Assumptions - Base'!CL97</f>
        <v>0</v>
      </c>
      <c r="CM39" s="83" t="n">
        <f aca="false">'Assumptions - Base'!CM97</f>
        <v>0</v>
      </c>
      <c r="CN39" s="83" t="n">
        <f aca="false">'Assumptions - Base'!CN97</f>
        <v>0</v>
      </c>
      <c r="CO39" s="83" t="n">
        <f aca="false">'Assumptions - Base'!CO97</f>
        <v>0</v>
      </c>
      <c r="CP39" s="83" t="n">
        <f aca="false">'Assumptions - Base'!CP97</f>
        <v>0</v>
      </c>
      <c r="CQ39" s="83" t="n">
        <f aca="false">'Assumptions - Base'!CQ97</f>
        <v>0</v>
      </c>
      <c r="CR39" s="83" t="n">
        <f aca="false">'Assumptions - Base'!CR97</f>
        <v>0</v>
      </c>
      <c r="CS39" s="83" t="n">
        <f aca="false">'Assumptions - Base'!CS97</f>
        <v>0</v>
      </c>
      <c r="CT39" s="83" t="n">
        <f aca="false">'Assumptions - Base'!CT97</f>
        <v>0</v>
      </c>
      <c r="CU39" s="83" t="n">
        <f aca="false">'Assumptions - Base'!CU97</f>
        <v>0</v>
      </c>
      <c r="CV39" s="83" t="n">
        <f aca="false">'Assumptions - Base'!CV97</f>
        <v>0</v>
      </c>
      <c r="CW39" s="83" t="n">
        <f aca="false">'Assumptions - Base'!CW97</f>
        <v>0</v>
      </c>
      <c r="CX39" s="83" t="n">
        <f aca="false">'Assumptions - Base'!CX97</f>
        <v>0</v>
      </c>
      <c r="CY39" s="83" t="n">
        <f aca="false">'Assumptions - Base'!CY97</f>
        <v>0</v>
      </c>
      <c r="CZ39" s="83" t="n">
        <f aca="false">'Assumptions - Base'!CZ97</f>
        <v>0</v>
      </c>
      <c r="DA39" s="83" t="n">
        <f aca="false">'Assumptions - Base'!DA97</f>
        <v>0</v>
      </c>
      <c r="DB39" s="83" t="n">
        <f aca="false">'Assumptions - Base'!DB97</f>
        <v>0</v>
      </c>
    </row>
    <row r="40" customFormat="false" ht="14.25" hidden="false" customHeight="false" outlineLevel="3" collapsed="false">
      <c r="G40" s="71"/>
      <c r="Y40" s="99"/>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c r="CP40" s="83"/>
      <c r="CQ40" s="83"/>
      <c r="CR40" s="83"/>
      <c r="CS40" s="83"/>
      <c r="CT40" s="83"/>
      <c r="CU40" s="83"/>
      <c r="CV40" s="83"/>
      <c r="CW40" s="83"/>
      <c r="CX40" s="83"/>
      <c r="CY40" s="83"/>
      <c r="CZ40" s="83"/>
      <c r="DA40" s="83"/>
      <c r="DB40" s="83"/>
    </row>
    <row r="41" customFormat="false" ht="14.25" hidden="false" customHeight="false" outlineLevel="3" collapsed="false">
      <c r="E41" s="3" t="s">
        <v>301</v>
      </c>
      <c r="G41" s="71" t="s">
        <v>185</v>
      </c>
      <c r="Y41" s="99" t="n">
        <f aca="false">SUM(AA41:DB41)</f>
        <v>1989900</v>
      </c>
      <c r="AA41" s="83" t="n">
        <f aca="false">'Assumptions - Base'!AA103</f>
        <v>0</v>
      </c>
      <c r="AB41" s="83" t="n">
        <f aca="false">'Assumptions - Base'!AB103</f>
        <v>0</v>
      </c>
      <c r="AC41" s="83" t="n">
        <f aca="false">'Assumptions - Base'!AC103</f>
        <v>500</v>
      </c>
      <c r="AD41" s="83" t="n">
        <f aca="false">'Assumptions - Base'!AD103</f>
        <v>9900</v>
      </c>
      <c r="AE41" s="83" t="n">
        <f aca="false">'Assumptions - Base'!AE103</f>
        <v>52300</v>
      </c>
      <c r="AF41" s="83" t="n">
        <f aca="false">'Assumptions - Base'!AF103</f>
        <v>51400</v>
      </c>
      <c r="AG41" s="83" t="n">
        <f aca="false">'Assumptions - Base'!AG103</f>
        <v>45500</v>
      </c>
      <c r="AH41" s="83" t="n">
        <f aca="false">'Assumptions - Base'!AH103</f>
        <v>42400</v>
      </c>
      <c r="AI41" s="83" t="n">
        <f aca="false">'Assumptions - Base'!AI103</f>
        <v>52700</v>
      </c>
      <c r="AJ41" s="83" t="n">
        <f aca="false">'Assumptions - Base'!AJ103</f>
        <v>46700</v>
      </c>
      <c r="AK41" s="83" t="n">
        <f aca="false">'Assumptions - Base'!AK103</f>
        <v>56200</v>
      </c>
      <c r="AL41" s="83" t="n">
        <f aca="false">'Assumptions - Base'!AL103</f>
        <v>69900</v>
      </c>
      <c r="AM41" s="83" t="n">
        <f aca="false">'Assumptions - Base'!AM103</f>
        <v>57800</v>
      </c>
      <c r="AN41" s="83" t="n">
        <f aca="false">'Assumptions - Base'!AN103</f>
        <v>55000</v>
      </c>
      <c r="AO41" s="83" t="n">
        <f aca="false">'Assumptions - Base'!AO103</f>
        <v>57800</v>
      </c>
      <c r="AP41" s="83" t="n">
        <f aca="false">'Assumptions - Base'!AP103</f>
        <v>63400</v>
      </c>
      <c r="AQ41" s="83" t="n">
        <f aca="false">'Assumptions - Base'!AQ103</f>
        <v>74000</v>
      </c>
      <c r="AR41" s="83" t="n">
        <f aca="false">'Assumptions - Base'!AR103</f>
        <v>73800</v>
      </c>
      <c r="AS41" s="83" t="n">
        <f aca="false">'Assumptions - Base'!AS103</f>
        <v>57300</v>
      </c>
      <c r="AT41" s="83" t="n">
        <f aca="false">'Assumptions - Base'!AT103</f>
        <v>51900</v>
      </c>
      <c r="AU41" s="83" t="n">
        <f aca="false">'Assumptions - Base'!AU103</f>
        <v>48400</v>
      </c>
      <c r="AV41" s="83" t="n">
        <f aca="false">'Assumptions - Base'!AV103</f>
        <v>43600</v>
      </c>
      <c r="AW41" s="83" t="n">
        <f aca="false">'Assumptions - Base'!AW103</f>
        <v>55500</v>
      </c>
      <c r="AX41" s="83" t="n">
        <f aca="false">'Assumptions - Base'!AX103</f>
        <v>56600</v>
      </c>
      <c r="AY41" s="83" t="n">
        <f aca="false">'Assumptions - Base'!AY103</f>
        <v>60900</v>
      </c>
      <c r="AZ41" s="83" t="n">
        <f aca="false">'Assumptions - Base'!AZ103</f>
        <v>60300</v>
      </c>
      <c r="BA41" s="83" t="n">
        <f aca="false">'Assumptions - Base'!BA103</f>
        <v>62600</v>
      </c>
      <c r="BB41" s="83" t="n">
        <f aca="false">'Assumptions - Base'!BB103</f>
        <v>59200</v>
      </c>
      <c r="BC41" s="83" t="n">
        <f aca="false">'Assumptions - Base'!BC103</f>
        <v>68400</v>
      </c>
      <c r="BD41" s="83" t="n">
        <f aca="false">'Assumptions - Base'!BD103</f>
        <v>67000</v>
      </c>
      <c r="BE41" s="83" t="n">
        <f aca="false">'Assumptions - Base'!BE103</f>
        <v>56000</v>
      </c>
      <c r="BF41" s="83" t="n">
        <f aca="false">'Assumptions - Base'!BF103</f>
        <v>49600</v>
      </c>
      <c r="BG41" s="83" t="n">
        <f aca="false">'Assumptions - Base'!BG103</f>
        <v>47400</v>
      </c>
      <c r="BH41" s="83" t="n">
        <f aca="false">'Assumptions - Base'!BH103</f>
        <v>45800</v>
      </c>
      <c r="BI41" s="83" t="n">
        <f aca="false">'Assumptions - Base'!BI103</f>
        <v>47000</v>
      </c>
      <c r="BJ41" s="83" t="n">
        <f aca="false">'Assumptions - Base'!BJ103</f>
        <v>50900</v>
      </c>
      <c r="BK41" s="83" t="n">
        <f aca="false">'Assumptions - Base'!BK103</f>
        <v>53100</v>
      </c>
      <c r="BL41" s="83" t="n">
        <f aca="false">'Assumptions - Base'!BL103</f>
        <v>52700</v>
      </c>
      <c r="BM41" s="83" t="n">
        <f aca="false">'Assumptions - Base'!BM103</f>
        <v>27800</v>
      </c>
      <c r="BN41" s="83" t="n">
        <f aca="false">'Assumptions - Base'!BN103</f>
        <v>27700</v>
      </c>
      <c r="BO41" s="83" t="n">
        <f aca="false">'Assumptions - Base'!BO103</f>
        <v>30900</v>
      </c>
      <c r="BP41" s="83" t="n">
        <f aca="false">'Assumptions - Base'!BP103</f>
        <v>0</v>
      </c>
      <c r="BQ41" s="83" t="n">
        <f aca="false">'Assumptions - Base'!BQ103</f>
        <v>0</v>
      </c>
      <c r="BR41" s="83" t="n">
        <f aca="false">'Assumptions - Base'!BR103</f>
        <v>0</v>
      </c>
      <c r="BS41" s="83" t="n">
        <f aca="false">'Assumptions - Base'!BS103</f>
        <v>0</v>
      </c>
      <c r="BT41" s="83" t="n">
        <f aca="false">'Assumptions - Base'!BT103</f>
        <v>0</v>
      </c>
      <c r="BU41" s="83" t="n">
        <f aca="false">'Assumptions - Base'!BU103</f>
        <v>0</v>
      </c>
      <c r="BV41" s="83" t="n">
        <f aca="false">'Assumptions - Base'!BV103</f>
        <v>0</v>
      </c>
      <c r="BW41" s="83" t="n">
        <f aca="false">'Assumptions - Base'!BW103</f>
        <v>0</v>
      </c>
      <c r="BX41" s="83" t="n">
        <f aca="false">'Assumptions - Base'!BX103</f>
        <v>0</v>
      </c>
      <c r="BY41" s="83" t="n">
        <f aca="false">'Assumptions - Base'!BY103</f>
        <v>0</v>
      </c>
      <c r="BZ41" s="83" t="n">
        <f aca="false">'Assumptions - Base'!BZ103</f>
        <v>0</v>
      </c>
      <c r="CA41" s="83" t="n">
        <f aca="false">'Assumptions - Base'!CA103</f>
        <v>0</v>
      </c>
      <c r="CB41" s="83" t="n">
        <f aca="false">'Assumptions - Base'!CB103</f>
        <v>0</v>
      </c>
      <c r="CC41" s="83" t="n">
        <f aca="false">'Assumptions - Base'!CC103</f>
        <v>0</v>
      </c>
      <c r="CD41" s="83" t="n">
        <f aca="false">'Assumptions - Base'!CD103</f>
        <v>0</v>
      </c>
      <c r="CE41" s="83" t="n">
        <f aca="false">'Assumptions - Base'!CE103</f>
        <v>0</v>
      </c>
      <c r="CF41" s="83" t="n">
        <f aca="false">'Assumptions - Base'!CF103</f>
        <v>0</v>
      </c>
      <c r="CG41" s="83" t="n">
        <f aca="false">'Assumptions - Base'!CG103</f>
        <v>0</v>
      </c>
      <c r="CH41" s="83" t="n">
        <f aca="false">'Assumptions - Base'!CH103</f>
        <v>0</v>
      </c>
      <c r="CI41" s="83" t="n">
        <f aca="false">'Assumptions - Base'!CI103</f>
        <v>0</v>
      </c>
      <c r="CJ41" s="83" t="n">
        <f aca="false">'Assumptions - Base'!CJ103</f>
        <v>0</v>
      </c>
      <c r="CK41" s="83" t="n">
        <f aca="false">'Assumptions - Base'!CK103</f>
        <v>0</v>
      </c>
      <c r="CL41" s="83" t="n">
        <f aca="false">'Assumptions - Base'!CL103</f>
        <v>0</v>
      </c>
      <c r="CM41" s="83" t="n">
        <f aca="false">'Assumptions - Base'!CM103</f>
        <v>0</v>
      </c>
      <c r="CN41" s="83" t="n">
        <f aca="false">'Assumptions - Base'!CN103</f>
        <v>0</v>
      </c>
      <c r="CO41" s="83" t="n">
        <f aca="false">'Assumptions - Base'!CO103</f>
        <v>0</v>
      </c>
      <c r="CP41" s="83" t="n">
        <f aca="false">'Assumptions - Base'!CP103</f>
        <v>0</v>
      </c>
      <c r="CQ41" s="83" t="n">
        <f aca="false">'Assumptions - Base'!CQ103</f>
        <v>0</v>
      </c>
      <c r="CR41" s="83" t="n">
        <f aca="false">'Assumptions - Base'!CR103</f>
        <v>0</v>
      </c>
      <c r="CS41" s="83" t="n">
        <f aca="false">'Assumptions - Base'!CS103</f>
        <v>0</v>
      </c>
      <c r="CT41" s="83" t="n">
        <f aca="false">'Assumptions - Base'!CT103</f>
        <v>0</v>
      </c>
      <c r="CU41" s="83" t="n">
        <f aca="false">'Assumptions - Base'!CU103</f>
        <v>0</v>
      </c>
      <c r="CV41" s="83" t="n">
        <f aca="false">'Assumptions - Base'!CV103</f>
        <v>0</v>
      </c>
      <c r="CW41" s="83" t="n">
        <f aca="false">'Assumptions - Base'!CW103</f>
        <v>0</v>
      </c>
      <c r="CX41" s="83" t="n">
        <f aca="false">'Assumptions - Base'!CX103</f>
        <v>0</v>
      </c>
      <c r="CY41" s="83" t="n">
        <f aca="false">'Assumptions - Base'!CY103</f>
        <v>0</v>
      </c>
      <c r="CZ41" s="83" t="n">
        <f aca="false">'Assumptions - Base'!CZ103</f>
        <v>0</v>
      </c>
      <c r="DA41" s="83" t="n">
        <f aca="false">'Assumptions - Base'!DA103</f>
        <v>0</v>
      </c>
      <c r="DB41" s="83" t="n">
        <f aca="false">'Assumptions - Base'!DB103</f>
        <v>0</v>
      </c>
    </row>
    <row r="42" customFormat="false" ht="14.25" hidden="false" customHeight="false" outlineLevel="3" collapsed="false">
      <c r="G42" s="71"/>
      <c r="Y42" s="99"/>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83"/>
      <c r="CV42" s="83"/>
      <c r="CW42" s="83"/>
      <c r="CX42" s="83"/>
      <c r="CY42" s="83"/>
      <c r="CZ42" s="83"/>
      <c r="DA42" s="83"/>
      <c r="DB42" s="83"/>
    </row>
    <row r="43" customFormat="false" ht="14.25" hidden="false" customHeight="false" outlineLevel="3" collapsed="false">
      <c r="E43" s="3" t="str">
        <f aca="false">'Assumptions - Base'!E100</f>
        <v>Copper plant-feed grade (Sensitized)</v>
      </c>
      <c r="G43" s="71" t="s">
        <v>2</v>
      </c>
      <c r="Y43" s="93" t="n">
        <f aca="false">SUMPRODUCT(AA41:DB41,AA43:DB43)/Y41</f>
        <v>0.005185682697623</v>
      </c>
      <c r="AA43" s="116" t="n">
        <f aca="false">'Assumptions - Base'!AA100</f>
        <v>0</v>
      </c>
      <c r="AB43" s="116" t="n">
        <f aca="false">'Assumptions - Base'!AB100</f>
        <v>0</v>
      </c>
      <c r="AC43" s="116" t="n">
        <f aca="false">'Assumptions - Base'!AC100</f>
        <v>0</v>
      </c>
      <c r="AD43" s="116" t="n">
        <f aca="false">'Assumptions - Base'!AD100</f>
        <v>0</v>
      </c>
      <c r="AE43" s="116" t="n">
        <f aca="false">'Assumptions - Base'!AE100</f>
        <v>0.0061</v>
      </c>
      <c r="AF43" s="116" t="n">
        <f aca="false">'Assumptions - Base'!AF100</f>
        <v>0.0073</v>
      </c>
      <c r="AG43" s="116" t="n">
        <f aca="false">'Assumptions - Base'!AG100</f>
        <v>0.0078</v>
      </c>
      <c r="AH43" s="116" t="n">
        <f aca="false">'Assumptions - Base'!AH100</f>
        <v>0.0078</v>
      </c>
      <c r="AI43" s="116" t="n">
        <f aca="false">'Assumptions - Base'!AI100</f>
        <v>0.008</v>
      </c>
      <c r="AJ43" s="116" t="n">
        <f aca="false">'Assumptions - Base'!AJ100</f>
        <v>0.008</v>
      </c>
      <c r="AK43" s="116" t="n">
        <f aca="false">'Assumptions - Base'!AK100</f>
        <v>0.0071</v>
      </c>
      <c r="AL43" s="116" t="n">
        <f aca="false">'Assumptions - Base'!AL100</f>
        <v>0.006</v>
      </c>
      <c r="AM43" s="116" t="n">
        <f aca="false">'Assumptions - Base'!AM100</f>
        <v>0.005</v>
      </c>
      <c r="AN43" s="116" t="n">
        <f aca="false">'Assumptions - Base'!AN100</f>
        <v>0.0046</v>
      </c>
      <c r="AO43" s="116" t="n">
        <f aca="false">'Assumptions - Base'!AO100</f>
        <v>0.0049</v>
      </c>
      <c r="AP43" s="116" t="n">
        <f aca="false">'Assumptions - Base'!AP100</f>
        <v>0.0052</v>
      </c>
      <c r="AQ43" s="116" t="n">
        <f aca="false">'Assumptions - Base'!AQ100</f>
        <v>0.0059</v>
      </c>
      <c r="AR43" s="116" t="n">
        <f aca="false">'Assumptions - Base'!AR100</f>
        <v>0.0059</v>
      </c>
      <c r="AS43" s="116" t="n">
        <f aca="false">'Assumptions - Base'!AS100</f>
        <v>0.0059</v>
      </c>
      <c r="AT43" s="116" t="n">
        <f aca="false">'Assumptions - Base'!AT100</f>
        <v>0.005</v>
      </c>
      <c r="AU43" s="116" t="n">
        <f aca="false">'Assumptions - Base'!AU100</f>
        <v>0.005</v>
      </c>
      <c r="AV43" s="116" t="n">
        <f aca="false">'Assumptions - Base'!AV100</f>
        <v>0.0041</v>
      </c>
      <c r="AW43" s="116" t="n">
        <f aca="false">'Assumptions - Base'!AW100</f>
        <v>0.0047</v>
      </c>
      <c r="AX43" s="116" t="n">
        <f aca="false">'Assumptions - Base'!AX100</f>
        <v>0.0046</v>
      </c>
      <c r="AY43" s="116" t="n">
        <f aca="false">'Assumptions - Base'!AY100</f>
        <v>0.0045</v>
      </c>
      <c r="AZ43" s="116" t="n">
        <f aca="false">'Assumptions - Base'!AZ100</f>
        <v>0.0047</v>
      </c>
      <c r="BA43" s="116" t="n">
        <f aca="false">'Assumptions - Base'!BA100</f>
        <v>0.0042</v>
      </c>
      <c r="BB43" s="116" t="n">
        <f aca="false">'Assumptions - Base'!BB100</f>
        <v>0.0035</v>
      </c>
      <c r="BC43" s="116" t="n">
        <f aca="false">'Assumptions - Base'!BC100</f>
        <v>0.0043</v>
      </c>
      <c r="BD43" s="116" t="n">
        <f aca="false">'Assumptions - Base'!BD100</f>
        <v>0.0045</v>
      </c>
      <c r="BE43" s="116" t="n">
        <f aca="false">'Assumptions - Base'!BE100</f>
        <v>0.0039</v>
      </c>
      <c r="BF43" s="116" t="n">
        <f aca="false">'Assumptions - Base'!BF100</f>
        <v>0.0038</v>
      </c>
      <c r="BG43" s="116" t="n">
        <f aca="false">'Assumptions - Base'!BG100</f>
        <v>0.004</v>
      </c>
      <c r="BH43" s="116" t="n">
        <f aca="false">'Assumptions - Base'!BH100</f>
        <v>0.0041</v>
      </c>
      <c r="BI43" s="116" t="n">
        <f aca="false">'Assumptions - Base'!BI100</f>
        <v>0.0042</v>
      </c>
      <c r="BJ43" s="116" t="n">
        <f aca="false">'Assumptions - Base'!BJ100</f>
        <v>0.0051</v>
      </c>
      <c r="BK43" s="116" t="n">
        <f aca="false">'Assumptions - Base'!BK100</f>
        <v>0.005</v>
      </c>
      <c r="BL43" s="116" t="n">
        <f aca="false">'Assumptions - Base'!BL100</f>
        <v>0.0047</v>
      </c>
      <c r="BM43" s="116" t="n">
        <f aca="false">'Assumptions - Base'!BM100</f>
        <v>0.004</v>
      </c>
      <c r="BN43" s="116" t="n">
        <f aca="false">'Assumptions - Base'!BN100</f>
        <v>0.0044</v>
      </c>
      <c r="BO43" s="116" t="n">
        <f aca="false">'Assumptions - Base'!BO100</f>
        <v>0.0048</v>
      </c>
      <c r="BP43" s="116" t="n">
        <f aca="false">'Assumptions - Base'!BP100</f>
        <v>0.0021</v>
      </c>
      <c r="BQ43" s="116" t="n">
        <f aca="false">'Assumptions - Base'!BQ100</f>
        <v>0.0021</v>
      </c>
      <c r="BR43" s="116" t="n">
        <f aca="false">'Assumptions - Base'!BR100</f>
        <v>0.0021</v>
      </c>
      <c r="BS43" s="116" t="n">
        <f aca="false">'Assumptions - Base'!BS100</f>
        <v>0.0021</v>
      </c>
      <c r="BT43" s="116" t="n">
        <f aca="false">'Assumptions - Base'!BT100</f>
        <v>0.0013</v>
      </c>
      <c r="BU43" s="116" t="n">
        <f aca="false">'Assumptions - Base'!BU100</f>
        <v>0.0013</v>
      </c>
      <c r="BV43" s="116" t="n">
        <f aca="false">'Assumptions - Base'!BV100</f>
        <v>0.0013</v>
      </c>
      <c r="BW43" s="116" t="n">
        <f aca="false">'Assumptions - Base'!BW100</f>
        <v>0.0013</v>
      </c>
      <c r="BX43" s="116" t="n">
        <f aca="false">'Assumptions - Base'!BX100</f>
        <v>0.0013</v>
      </c>
      <c r="BY43" s="116" t="n">
        <f aca="false">'Assumptions - Base'!BY100</f>
        <v>0.0013</v>
      </c>
      <c r="BZ43" s="116" t="n">
        <f aca="false">'Assumptions - Base'!BZ100</f>
        <v>0.0013</v>
      </c>
      <c r="CA43" s="116" t="n">
        <f aca="false">'Assumptions - Base'!CA100</f>
        <v>0.0013</v>
      </c>
      <c r="CB43" s="116" t="n">
        <f aca="false">'Assumptions - Base'!CB100</f>
        <v>0.0013</v>
      </c>
      <c r="CC43" s="116" t="n">
        <f aca="false">'Assumptions - Base'!CC100</f>
        <v>0.0013</v>
      </c>
      <c r="CD43" s="116" t="n">
        <f aca="false">'Assumptions - Base'!CD100</f>
        <v>0</v>
      </c>
      <c r="CE43" s="116" t="n">
        <f aca="false">'Assumptions - Base'!CE100</f>
        <v>0</v>
      </c>
      <c r="CF43" s="116" t="n">
        <f aca="false">'Assumptions - Base'!CF100</f>
        <v>0</v>
      </c>
      <c r="CG43" s="116" t="n">
        <f aca="false">'Assumptions - Base'!CG100</f>
        <v>0</v>
      </c>
      <c r="CH43" s="116" t="n">
        <f aca="false">'Assumptions - Base'!CH100</f>
        <v>0</v>
      </c>
      <c r="CI43" s="116" t="n">
        <f aca="false">'Assumptions - Base'!CI100</f>
        <v>0</v>
      </c>
      <c r="CJ43" s="116" t="n">
        <f aca="false">'Assumptions - Base'!CJ100</f>
        <v>0</v>
      </c>
      <c r="CK43" s="116" t="n">
        <f aca="false">'Assumptions - Base'!CK100</f>
        <v>0</v>
      </c>
      <c r="CL43" s="116" t="n">
        <f aca="false">'Assumptions - Base'!CL100</f>
        <v>0</v>
      </c>
      <c r="CM43" s="116" t="n">
        <f aca="false">'Assumptions - Base'!CM100</f>
        <v>0</v>
      </c>
      <c r="CN43" s="116" t="n">
        <f aca="false">'Assumptions - Base'!CN100</f>
        <v>0</v>
      </c>
      <c r="CO43" s="116" t="n">
        <f aca="false">'Assumptions - Base'!CO100</f>
        <v>0</v>
      </c>
      <c r="CP43" s="116" t="n">
        <f aca="false">'Assumptions - Base'!CP100</f>
        <v>0</v>
      </c>
      <c r="CQ43" s="116" t="n">
        <f aca="false">'Assumptions - Base'!CQ100</f>
        <v>0</v>
      </c>
      <c r="CR43" s="116" t="n">
        <f aca="false">'Assumptions - Base'!CR100</f>
        <v>0</v>
      </c>
      <c r="CS43" s="116" t="n">
        <f aca="false">'Assumptions - Base'!CS100</f>
        <v>0</v>
      </c>
      <c r="CT43" s="116" t="n">
        <f aca="false">'Assumptions - Base'!CT100</f>
        <v>0</v>
      </c>
      <c r="CU43" s="116" t="n">
        <f aca="false">'Assumptions - Base'!CU100</f>
        <v>0</v>
      </c>
      <c r="CV43" s="116" t="n">
        <f aca="false">'Assumptions - Base'!CV100</f>
        <v>0</v>
      </c>
      <c r="CW43" s="116" t="n">
        <f aca="false">'Assumptions - Base'!CW100</f>
        <v>0</v>
      </c>
      <c r="CX43" s="116" t="n">
        <f aca="false">'Assumptions - Base'!CX100</f>
        <v>0</v>
      </c>
      <c r="CY43" s="116" t="n">
        <f aca="false">'Assumptions - Base'!CY100</f>
        <v>0</v>
      </c>
      <c r="CZ43" s="116" t="n">
        <f aca="false">'Assumptions - Base'!CZ100</f>
        <v>0</v>
      </c>
      <c r="DA43" s="116" t="n">
        <f aca="false">'Assumptions - Base'!DA100</f>
        <v>0</v>
      </c>
      <c r="DB43" s="116" t="n">
        <f aca="false">'Assumptions - Base'!DB100</f>
        <v>0</v>
      </c>
    </row>
    <row r="44" customFormat="false" ht="14.25" hidden="false" customHeight="false" outlineLevel="3" collapsed="false">
      <c r="E44" s="117" t="s">
        <v>302</v>
      </c>
      <c r="F44" s="118"/>
      <c r="G44" s="119" t="s">
        <v>185</v>
      </c>
      <c r="H44" s="118"/>
      <c r="Y44" s="120" t="n">
        <f aca="false">SUM(AA44:DB44)</f>
        <v>10318.99</v>
      </c>
      <c r="AA44" s="120" t="n">
        <f aca="false">AA41*AA43</f>
        <v>0</v>
      </c>
      <c r="AB44" s="120" t="n">
        <f aca="false">AB41*AB43</f>
        <v>0</v>
      </c>
      <c r="AC44" s="120" t="n">
        <f aca="false">AC41*AC43</f>
        <v>0</v>
      </c>
      <c r="AD44" s="120" t="n">
        <f aca="false">AD41*AD43</f>
        <v>0</v>
      </c>
      <c r="AE44" s="120" t="n">
        <f aca="false">AE41*AE43</f>
        <v>319.03</v>
      </c>
      <c r="AF44" s="120" t="n">
        <f aca="false">AF41*AF43</f>
        <v>375.22</v>
      </c>
      <c r="AG44" s="120" t="n">
        <f aca="false">AG41*AG43</f>
        <v>354.9</v>
      </c>
      <c r="AH44" s="120" t="n">
        <f aca="false">AH41*AH43</f>
        <v>330.72</v>
      </c>
      <c r="AI44" s="120" t="n">
        <f aca="false">AI41*AI43</f>
        <v>421.6</v>
      </c>
      <c r="AJ44" s="120" t="n">
        <f aca="false">AJ41*AJ43</f>
        <v>373.6</v>
      </c>
      <c r="AK44" s="120" t="n">
        <f aca="false">AK41*AK43</f>
        <v>399.02</v>
      </c>
      <c r="AL44" s="120" t="n">
        <f aca="false">AL41*AL43</f>
        <v>419.4</v>
      </c>
      <c r="AM44" s="120" t="n">
        <f aca="false">AM41*AM43</f>
        <v>289</v>
      </c>
      <c r="AN44" s="120" t="n">
        <f aca="false">AN41*AN43</f>
        <v>253</v>
      </c>
      <c r="AO44" s="120" t="n">
        <f aca="false">AO41*AO43</f>
        <v>283.22</v>
      </c>
      <c r="AP44" s="120" t="n">
        <f aca="false">AP41*AP43</f>
        <v>329.68</v>
      </c>
      <c r="AQ44" s="120" t="n">
        <f aca="false">AQ41*AQ43</f>
        <v>436.6</v>
      </c>
      <c r="AR44" s="120" t="n">
        <f aca="false">AR41*AR43</f>
        <v>435.42</v>
      </c>
      <c r="AS44" s="120" t="n">
        <f aca="false">AS41*AS43</f>
        <v>338.07</v>
      </c>
      <c r="AT44" s="120" t="n">
        <f aca="false">AT41*AT43</f>
        <v>259.5</v>
      </c>
      <c r="AU44" s="120" t="n">
        <f aca="false">AU41*AU43</f>
        <v>242</v>
      </c>
      <c r="AV44" s="120" t="n">
        <f aca="false">AV41*AV43</f>
        <v>178.76</v>
      </c>
      <c r="AW44" s="120" t="n">
        <f aca="false">AW41*AW43</f>
        <v>260.85</v>
      </c>
      <c r="AX44" s="120" t="n">
        <f aca="false">AX41*AX43</f>
        <v>260.36</v>
      </c>
      <c r="AY44" s="120" t="n">
        <f aca="false">AY41*AY43</f>
        <v>274.05</v>
      </c>
      <c r="AZ44" s="120" t="n">
        <f aca="false">AZ41*AZ43</f>
        <v>283.41</v>
      </c>
      <c r="BA44" s="120" t="n">
        <f aca="false">BA41*BA43</f>
        <v>262.92</v>
      </c>
      <c r="BB44" s="120" t="n">
        <f aca="false">BB41*BB43</f>
        <v>207.2</v>
      </c>
      <c r="BC44" s="120" t="n">
        <f aca="false">BC41*BC43</f>
        <v>294.12</v>
      </c>
      <c r="BD44" s="120" t="n">
        <f aca="false">BD41*BD43</f>
        <v>301.5</v>
      </c>
      <c r="BE44" s="120" t="n">
        <f aca="false">BE41*BE43</f>
        <v>218.4</v>
      </c>
      <c r="BF44" s="120" t="n">
        <f aca="false">BF41*BF43</f>
        <v>188.48</v>
      </c>
      <c r="BG44" s="120" t="n">
        <f aca="false">BG41*BG43</f>
        <v>189.6</v>
      </c>
      <c r="BH44" s="120" t="n">
        <f aca="false">BH41*BH43</f>
        <v>187.78</v>
      </c>
      <c r="BI44" s="120" t="n">
        <f aca="false">BI41*BI43</f>
        <v>197.4</v>
      </c>
      <c r="BJ44" s="120" t="n">
        <f aca="false">BJ41*BJ43</f>
        <v>259.59</v>
      </c>
      <c r="BK44" s="120" t="n">
        <f aca="false">BK41*BK43</f>
        <v>265.5</v>
      </c>
      <c r="BL44" s="120" t="n">
        <f aca="false">BL41*BL43</f>
        <v>247.69</v>
      </c>
      <c r="BM44" s="120" t="n">
        <f aca="false">BM41*BM43</f>
        <v>111.2</v>
      </c>
      <c r="BN44" s="120" t="n">
        <f aca="false">BN41*BN43</f>
        <v>121.88</v>
      </c>
      <c r="BO44" s="120" t="n">
        <f aca="false">BO41*BO43</f>
        <v>148.32</v>
      </c>
      <c r="BP44" s="120" t="n">
        <f aca="false">BP41*BP43</f>
        <v>0</v>
      </c>
      <c r="BQ44" s="120" t="n">
        <f aca="false">BQ41*BQ43</f>
        <v>0</v>
      </c>
      <c r="BR44" s="120" t="n">
        <f aca="false">BR41*BR43</f>
        <v>0</v>
      </c>
      <c r="BS44" s="120" t="n">
        <f aca="false">BS41*BS43</f>
        <v>0</v>
      </c>
      <c r="BT44" s="120" t="n">
        <f aca="false">BT41*BT43</f>
        <v>0</v>
      </c>
      <c r="BU44" s="120" t="n">
        <f aca="false">BU41*BU43</f>
        <v>0</v>
      </c>
      <c r="BV44" s="120" t="n">
        <f aca="false">BV41*BV43</f>
        <v>0</v>
      </c>
      <c r="BW44" s="120" t="n">
        <f aca="false">BW41*BW43</f>
        <v>0</v>
      </c>
      <c r="BX44" s="120" t="n">
        <f aca="false">BX41*BX43</f>
        <v>0</v>
      </c>
      <c r="BY44" s="120" t="n">
        <f aca="false">BY41*BY43</f>
        <v>0</v>
      </c>
      <c r="BZ44" s="120" t="n">
        <f aca="false">BZ41*BZ43</f>
        <v>0</v>
      </c>
      <c r="CA44" s="120" t="n">
        <f aca="false">CA41*CA43</f>
        <v>0</v>
      </c>
      <c r="CB44" s="120" t="n">
        <f aca="false">CB41*CB43</f>
        <v>0</v>
      </c>
      <c r="CC44" s="120" t="n">
        <f aca="false">CC41*CC43</f>
        <v>0</v>
      </c>
      <c r="CD44" s="120" t="n">
        <f aca="false">CD41*CD43</f>
        <v>0</v>
      </c>
      <c r="CE44" s="120" t="n">
        <f aca="false">CE41*CE43</f>
        <v>0</v>
      </c>
      <c r="CF44" s="120" t="n">
        <f aca="false">CF41*CF43</f>
        <v>0</v>
      </c>
      <c r="CG44" s="120" t="n">
        <f aca="false">CG41*CG43</f>
        <v>0</v>
      </c>
      <c r="CH44" s="120" t="n">
        <f aca="false">CH41*CH43</f>
        <v>0</v>
      </c>
      <c r="CI44" s="120" t="n">
        <f aca="false">CI41*CI43</f>
        <v>0</v>
      </c>
      <c r="CJ44" s="120" t="n">
        <f aca="false">CJ41*CJ43</f>
        <v>0</v>
      </c>
      <c r="CK44" s="120" t="n">
        <f aca="false">CK41*CK43</f>
        <v>0</v>
      </c>
      <c r="CL44" s="120" t="n">
        <f aca="false">CL41*CL43</f>
        <v>0</v>
      </c>
      <c r="CM44" s="120" t="n">
        <f aca="false">CM41*CM43</f>
        <v>0</v>
      </c>
      <c r="CN44" s="120" t="n">
        <f aca="false">CN41*CN43</f>
        <v>0</v>
      </c>
      <c r="CO44" s="120" t="n">
        <f aca="false">CO41*CO43</f>
        <v>0</v>
      </c>
      <c r="CP44" s="120" t="n">
        <f aca="false">CP41*CP43</f>
        <v>0</v>
      </c>
      <c r="CQ44" s="120" t="n">
        <f aca="false">CQ41*CQ43</f>
        <v>0</v>
      </c>
      <c r="CR44" s="120" t="n">
        <f aca="false">CR41*CR43</f>
        <v>0</v>
      </c>
      <c r="CS44" s="120" t="n">
        <f aca="false">CS41*CS43</f>
        <v>0</v>
      </c>
      <c r="CT44" s="120" t="n">
        <f aca="false">CT41*CT43</f>
        <v>0</v>
      </c>
      <c r="CU44" s="120" t="n">
        <f aca="false">CU41*CU43</f>
        <v>0</v>
      </c>
      <c r="CV44" s="120" t="n">
        <f aca="false">CV41*CV43</f>
        <v>0</v>
      </c>
      <c r="CW44" s="120" t="n">
        <f aca="false">CW41*CW43</f>
        <v>0</v>
      </c>
      <c r="CX44" s="120" t="n">
        <f aca="false">CX41*CX43</f>
        <v>0</v>
      </c>
      <c r="CY44" s="120" t="n">
        <f aca="false">CY41*CY43</f>
        <v>0</v>
      </c>
      <c r="CZ44" s="120" t="n">
        <f aca="false">CZ41*CZ43</f>
        <v>0</v>
      </c>
      <c r="DA44" s="120" t="n">
        <f aca="false">DA41*DA43</f>
        <v>0</v>
      </c>
      <c r="DB44" s="120" t="n">
        <f aca="false">DB41*DB43</f>
        <v>0</v>
      </c>
    </row>
    <row r="45" customFormat="false" ht="14.25" hidden="false" customHeight="false" outlineLevel="3" collapsed="false">
      <c r="G45" s="71"/>
      <c r="Y45" s="99"/>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row>
    <row r="46" customFormat="false" ht="14.25" hidden="false" customHeight="false" outlineLevel="3" collapsed="false">
      <c r="E46" s="3" t="str">
        <f aca="false">'Assumptions - Base'!E102</f>
        <v>Gold plant-feed grade (Sensitized)</v>
      </c>
      <c r="G46" s="71" t="s">
        <v>198</v>
      </c>
      <c r="Y46" s="93" t="n">
        <f aca="false">SUMPRODUCT(AA41:DB41,AA46:DB46)/Y41</f>
        <v>0.100482165083673</v>
      </c>
      <c r="AA46" s="93" t="n">
        <f aca="false">'Assumptions - Base'!AA102</f>
        <v>0</v>
      </c>
      <c r="AB46" s="93" t="n">
        <f aca="false">'Assumptions - Base'!AB102</f>
        <v>0</v>
      </c>
      <c r="AC46" s="93" t="n">
        <f aca="false">'Assumptions - Base'!AC102</f>
        <v>0</v>
      </c>
      <c r="AD46" s="93" t="n">
        <f aca="false">'Assumptions - Base'!AD102</f>
        <v>0</v>
      </c>
      <c r="AE46" s="93" t="n">
        <f aca="false">'Assumptions - Base'!AE102</f>
        <v>0.093935</v>
      </c>
      <c r="AF46" s="93" t="n">
        <f aca="false">'Assumptions - Base'!AF102</f>
        <v>0.115005</v>
      </c>
      <c r="AG46" s="93" t="n">
        <f aca="false">'Assumptions - Base'!AG102</f>
        <v>0.141013</v>
      </c>
      <c r="AH46" s="93" t="n">
        <f aca="false">'Assumptions - Base'!AH102</f>
        <v>0.12698</v>
      </c>
      <c r="AI46" s="93" t="n">
        <f aca="false">'Assumptions - Base'!AI102</f>
        <v>0.146031</v>
      </c>
      <c r="AJ46" s="93" t="n">
        <f aca="false">'Assumptions - Base'!AJ102</f>
        <v>0.175968</v>
      </c>
      <c r="AK46" s="93" t="n">
        <f aca="false">'Assumptions - Base'!AK102</f>
        <v>0.129068</v>
      </c>
      <c r="AL46" s="93" t="n">
        <f aca="false">'Assumptions - Base'!AL102</f>
        <v>0.123014</v>
      </c>
      <c r="AM46" s="93" t="n">
        <f aca="false">'Assumptions - Base'!AM102</f>
        <v>0.099998</v>
      </c>
      <c r="AN46" s="93" t="n">
        <f aca="false">'Assumptions - Base'!AN102</f>
        <v>0.102019</v>
      </c>
      <c r="AO46" s="93" t="n">
        <f aca="false">'Assumptions - Base'!AO102</f>
        <v>0.112004</v>
      </c>
      <c r="AP46" s="93" t="n">
        <f aca="false">'Assumptions - Base'!AP102</f>
        <v>0.117027</v>
      </c>
      <c r="AQ46" s="93" t="n">
        <f aca="false">'Assumptions - Base'!AQ102</f>
        <v>0.131023</v>
      </c>
      <c r="AR46" s="93" t="n">
        <f aca="false">'Assumptions - Base'!AR102</f>
        <v>0.123014</v>
      </c>
      <c r="AS46" s="93" t="n">
        <f aca="false">'Assumptions - Base'!AS102</f>
        <v>0.142021</v>
      </c>
      <c r="AT46" s="93" t="n">
        <f aca="false">'Assumptions - Base'!AT102</f>
        <v>0.110029</v>
      </c>
      <c r="AU46" s="93" t="n">
        <f aca="false">'Assumptions - Base'!AU102</f>
        <v>0.099998</v>
      </c>
      <c r="AV46" s="93" t="n">
        <f aca="false">'Assumptions - Base'!AV102</f>
        <v>0.098987</v>
      </c>
      <c r="AW46" s="93" t="n">
        <f aca="false">'Assumptions - Base'!AW102</f>
        <v>0.107039</v>
      </c>
      <c r="AX46" s="93" t="n">
        <f aca="false">'Assumptions - Base'!AX102</f>
        <v>0.086001</v>
      </c>
      <c r="AY46" s="93" t="n">
        <f aca="false">'Assumptions - Base'!AY102</f>
        <v>0.080014</v>
      </c>
      <c r="AZ46" s="93" t="n">
        <f aca="false">'Assumptions - Base'!AZ102</f>
        <v>0.087012</v>
      </c>
      <c r="BA46" s="93" t="n">
        <f aca="false">'Assumptions - Base'!BA102</f>
        <v>0.084003</v>
      </c>
      <c r="BB46" s="93" t="n">
        <f aca="false">'Assumptions - Base'!BB102</f>
        <v>0.076981</v>
      </c>
      <c r="BC46" s="93" t="n">
        <f aca="false">'Assumptions - Base'!BC102</f>
        <v>0.068972</v>
      </c>
      <c r="BD46" s="93" t="n">
        <f aca="false">'Assumptions - Base'!BD102</f>
        <v>0.060963</v>
      </c>
      <c r="BE46" s="93" t="n">
        <f aca="false">'Assumptions - Base'!BE102</f>
        <v>0.081055</v>
      </c>
      <c r="BF46" s="93" t="n">
        <f aca="false">'Assumptions - Base'!BF102</f>
        <v>0.080014</v>
      </c>
      <c r="BG46" s="93" t="n">
        <f aca="false">'Assumptions - Base'!BG102</f>
        <v>0.079003</v>
      </c>
      <c r="BH46" s="93" t="n">
        <f aca="false">'Assumptions - Base'!BH102</f>
        <v>0.074026</v>
      </c>
      <c r="BI46" s="93" t="n">
        <f aca="false">'Assumptions - Base'!BI102</f>
        <v>0.077022</v>
      </c>
      <c r="BJ46" s="93" t="n">
        <f aca="false">'Assumptions - Base'!BJ102</f>
        <v>0.077992</v>
      </c>
      <c r="BK46" s="93" t="n">
        <f aca="false">'Assumptions - Base'!BK102</f>
        <v>0.083979</v>
      </c>
      <c r="BL46" s="93" t="n">
        <f aca="false">'Assumptions - Base'!BL102</f>
        <v>0.088023</v>
      </c>
      <c r="BM46" s="93" t="n">
        <f aca="false">'Assumptions - Base'!BM102</f>
        <v>0.075005</v>
      </c>
      <c r="BN46" s="93" t="n">
        <f aca="false">'Assumptions - Base'!BN102</f>
        <v>0.080014</v>
      </c>
      <c r="BO46" s="93" t="n">
        <f aca="false">'Assumptions - Base'!BO102</f>
        <v>0.075037</v>
      </c>
      <c r="BP46" s="93" t="n">
        <f aca="false">'Assumptions - Base'!BP102</f>
        <v>0.080014</v>
      </c>
      <c r="BQ46" s="93" t="n">
        <f aca="false">'Assumptions - Base'!BQ102</f>
        <v>0.07803</v>
      </c>
      <c r="BR46" s="93" t="n">
        <f aca="false">'Assumptions - Base'!BR102</f>
        <v>0.07597</v>
      </c>
      <c r="BS46" s="93" t="n">
        <f aca="false">'Assumptions - Base'!BS102</f>
        <v>0.07597</v>
      </c>
      <c r="BT46" s="93" t="n">
        <f aca="false">'Assumptions - Base'!BT102</f>
        <v>0.032037</v>
      </c>
      <c r="BU46" s="93" t="n">
        <f aca="false">'Assumptions - Base'!BU102</f>
        <v>0.030018</v>
      </c>
      <c r="BV46" s="93" t="n">
        <f aca="false">'Assumptions - Base'!BV102</f>
        <v>0.030015</v>
      </c>
      <c r="BW46" s="93" t="n">
        <f aca="false">'Assumptions - Base'!BW102</f>
        <v>0.030015</v>
      </c>
      <c r="BX46" s="93" t="n">
        <f aca="false">'Assumptions - Base'!BX102</f>
        <v>0.030015</v>
      </c>
      <c r="BY46" s="93" t="n">
        <f aca="false">'Assumptions - Base'!BY102</f>
        <v>0.030018</v>
      </c>
      <c r="BZ46" s="93" t="n">
        <f aca="false">'Assumptions - Base'!BZ102</f>
        <v>0.030015</v>
      </c>
      <c r="CA46" s="93" t="n">
        <f aca="false">'Assumptions - Base'!CA102</f>
        <v>0.030015</v>
      </c>
      <c r="CB46" s="93" t="n">
        <f aca="false">'Assumptions - Base'!CB102</f>
        <v>0.030015</v>
      </c>
      <c r="CC46" s="93" t="n">
        <f aca="false">'Assumptions - Base'!CC102</f>
        <v>0.030306</v>
      </c>
      <c r="CD46" s="93" t="n">
        <f aca="false">'Assumptions - Base'!CD102</f>
        <v>0</v>
      </c>
      <c r="CE46" s="93" t="n">
        <f aca="false">'Assumptions - Base'!CE102</f>
        <v>0</v>
      </c>
      <c r="CF46" s="93" t="n">
        <f aca="false">'Assumptions - Base'!CF102</f>
        <v>0</v>
      </c>
      <c r="CG46" s="93" t="n">
        <f aca="false">'Assumptions - Base'!CG102</f>
        <v>0</v>
      </c>
      <c r="CH46" s="93" t="n">
        <f aca="false">'Assumptions - Base'!CH102</f>
        <v>0</v>
      </c>
      <c r="CI46" s="93" t="n">
        <f aca="false">'Assumptions - Base'!CI102</f>
        <v>0</v>
      </c>
      <c r="CJ46" s="93" t="n">
        <f aca="false">'Assumptions - Base'!CJ102</f>
        <v>0</v>
      </c>
      <c r="CK46" s="93" t="n">
        <f aca="false">'Assumptions - Base'!CK102</f>
        <v>0</v>
      </c>
      <c r="CL46" s="93" t="n">
        <f aca="false">'Assumptions - Base'!CL102</f>
        <v>0</v>
      </c>
      <c r="CM46" s="93" t="n">
        <f aca="false">'Assumptions - Base'!CM102</f>
        <v>0</v>
      </c>
      <c r="CN46" s="93" t="n">
        <f aca="false">'Assumptions - Base'!CN102</f>
        <v>0</v>
      </c>
      <c r="CO46" s="93" t="n">
        <f aca="false">'Assumptions - Base'!CO102</f>
        <v>0</v>
      </c>
      <c r="CP46" s="93" t="n">
        <f aca="false">'Assumptions - Base'!CP102</f>
        <v>0</v>
      </c>
      <c r="CQ46" s="93" t="n">
        <f aca="false">'Assumptions - Base'!CQ102</f>
        <v>0</v>
      </c>
      <c r="CR46" s="93" t="n">
        <f aca="false">'Assumptions - Base'!CR102</f>
        <v>0</v>
      </c>
      <c r="CS46" s="93" t="n">
        <f aca="false">'Assumptions - Base'!CS102</f>
        <v>0</v>
      </c>
      <c r="CT46" s="93" t="n">
        <f aca="false">'Assumptions - Base'!CT102</f>
        <v>0</v>
      </c>
      <c r="CU46" s="93" t="n">
        <f aca="false">'Assumptions - Base'!CU102</f>
        <v>0</v>
      </c>
      <c r="CV46" s="93" t="n">
        <f aca="false">'Assumptions - Base'!CV102</f>
        <v>0</v>
      </c>
      <c r="CW46" s="93" t="n">
        <f aca="false">'Assumptions - Base'!CW102</f>
        <v>0</v>
      </c>
      <c r="CX46" s="93" t="n">
        <f aca="false">'Assumptions - Base'!CX102</f>
        <v>0</v>
      </c>
      <c r="CY46" s="93" t="n">
        <f aca="false">'Assumptions - Base'!CY102</f>
        <v>0</v>
      </c>
      <c r="CZ46" s="93" t="n">
        <f aca="false">'Assumptions - Base'!CZ102</f>
        <v>0</v>
      </c>
      <c r="DA46" s="93" t="n">
        <f aca="false">'Assumptions - Base'!DA102</f>
        <v>0</v>
      </c>
      <c r="DB46" s="93" t="n">
        <f aca="false">'Assumptions - Base'!DB102</f>
        <v>0</v>
      </c>
    </row>
    <row r="47" customFormat="false" ht="14.25" hidden="false" customHeight="false" outlineLevel="3" collapsed="false">
      <c r="E47" s="117" t="s">
        <v>303</v>
      </c>
      <c r="F47" s="118"/>
      <c r="G47" s="119" t="s">
        <v>304</v>
      </c>
      <c r="H47" s="118"/>
      <c r="Y47" s="121" t="n">
        <f aca="false">SUM(AA47:DB47)</f>
        <v>6428.51962962368</v>
      </c>
      <c r="AA47" s="121" t="n">
        <f aca="false">AA41*AA46/g_per_toz</f>
        <v>0</v>
      </c>
      <c r="AB47" s="121" t="n">
        <f aca="false">AB41*AB46/g_per_toz</f>
        <v>0</v>
      </c>
      <c r="AC47" s="121" t="n">
        <f aca="false">AC41*AC46/g_per_toz</f>
        <v>0</v>
      </c>
      <c r="AD47" s="121" t="n">
        <f aca="false">AD41*AD46/g_per_toz</f>
        <v>0</v>
      </c>
      <c r="AE47" s="121" t="n">
        <f aca="false">AE41*AE46/g_per_toz</f>
        <v>157.950086003183</v>
      </c>
      <c r="AF47" s="121" t="n">
        <f aca="false">AF41*AF46/g_per_toz</f>
        <v>190.051183950359</v>
      </c>
      <c r="AG47" s="121" t="n">
        <f aca="false">AG41*AG46/g_per_toz</f>
        <v>206.281977912454</v>
      </c>
      <c r="AH47" s="121" t="n">
        <f aca="false">AH41*AH46/g_per_toz</f>
        <v>173.097947176363</v>
      </c>
      <c r="AI47" s="121" t="n">
        <f aca="false">AI41*AI46/g_per_toz</f>
        <v>247.426614368158</v>
      </c>
      <c r="AJ47" s="121" t="n">
        <f aca="false">AJ41*AJ46/g_per_toz</f>
        <v>264.205173051264</v>
      </c>
      <c r="AK47" s="121" t="n">
        <f aca="false">AK41*AK46/g_per_toz</f>
        <v>233.209175816226</v>
      </c>
      <c r="AL47" s="121" t="n">
        <f aca="false">AL41*AL46/g_per_toz</f>
        <v>276.453730287588</v>
      </c>
      <c r="AM47" s="121" t="n">
        <f aca="false">AM41*AM46/g_per_toz</f>
        <v>185.827459932162</v>
      </c>
      <c r="AN47" s="121" t="n">
        <f aca="false">AN41*AN46/g_per_toz</f>
        <v>180.399151220924</v>
      </c>
      <c r="AO47" s="121" t="n">
        <f aca="false">AO41*AO46/g_per_toz</f>
        <v>208.138350989439</v>
      </c>
      <c r="AP47" s="121" t="n">
        <f aca="false">AP41*AP46/g_per_toz</f>
        <v>238.54266561641</v>
      </c>
      <c r="AQ47" s="121" t="n">
        <f aca="false">AQ41*AQ46/g_per_toz</f>
        <v>311.723825292973</v>
      </c>
      <c r="AR47" s="121" t="n">
        <f aca="false">AR41*AR46/g_per_toz</f>
        <v>291.878187342261</v>
      </c>
      <c r="AS47" s="121" t="n">
        <f aca="false">AS41*AS46/g_per_toz</f>
        <v>261.636256369862</v>
      </c>
      <c r="AT47" s="121" t="n">
        <f aca="false">AT41*AT46/g_per_toz</f>
        <v>183.596865304548</v>
      </c>
      <c r="AU47" s="121" t="n">
        <f aca="false">AU41*AU46/g_per_toz</f>
        <v>155.606385133506</v>
      </c>
      <c r="AV47" s="121" t="n">
        <f aca="false">AV41*AV46/g_per_toz</f>
        <v>138.75715594708</v>
      </c>
      <c r="AW47" s="121" t="n">
        <f aca="false">AW41*AW46/g_per_toz</f>
        <v>190.996656324851</v>
      </c>
      <c r="AX47" s="121" t="n">
        <f aca="false">AX41*AX46/g_per_toz</f>
        <v>156.498676997766</v>
      </c>
      <c r="AY47" s="121" t="n">
        <f aca="false">AY41*AY46/g_per_toz</f>
        <v>156.66573215233</v>
      </c>
      <c r="AZ47" s="121" t="n">
        <f aca="false">AZ41*AZ46/g_per_toz</f>
        <v>168.689170029096</v>
      </c>
      <c r="BA47" s="121" t="n">
        <f aca="false">BA41*BA46/g_per_toz</f>
        <v>169.06739755976</v>
      </c>
      <c r="BB47" s="121" t="n">
        <f aca="false">BB41*BB46/g_per_toz</f>
        <v>146.519690710049</v>
      </c>
      <c r="BC47" s="121" t="n">
        <f aca="false">BC41*BC46/g_per_toz</f>
        <v>151.676975260019</v>
      </c>
      <c r="BD47" s="121" t="n">
        <f aca="false">BD41*BD46/g_per_toz</f>
        <v>131.320301573778</v>
      </c>
      <c r="BE47" s="121" t="n">
        <f aca="false">BE41*BE46/g_per_toz</f>
        <v>145.934701882425</v>
      </c>
      <c r="BF47" s="121" t="n">
        <f aca="false">BF41*BF46/g_per_toz</f>
        <v>127.596392688926</v>
      </c>
      <c r="BG47" s="121" t="n">
        <f aca="false">BG41*BG46/g_per_toz</f>
        <v>120.396167633868</v>
      </c>
      <c r="BH47" s="121" t="n">
        <f aca="false">BH41*BH46/g_per_toz</f>
        <v>109.003514073979</v>
      </c>
      <c r="BI47" s="121" t="n">
        <f aca="false">BI41*BI46/g_per_toz</f>
        <v>116.386708891282</v>
      </c>
      <c r="BJ47" s="121" t="n">
        <f aca="false">BJ41*BJ46/g_per_toz</f>
        <v>127.631707042616</v>
      </c>
      <c r="BK47" s="121" t="n">
        <f aca="false">BK41*BK46/g_per_toz</f>
        <v>143.369231758484</v>
      </c>
      <c r="BL47" s="121" t="n">
        <f aca="false">BL41*BL46/g_per_toz</f>
        <v>149.141160962593</v>
      </c>
      <c r="BM47" s="121" t="n">
        <f aca="false">BM41*BM46/g_per_toz</f>
        <v>67.0387255453566</v>
      </c>
      <c r="BN47" s="121" t="n">
        <f aca="false">BN41*BN46/g_per_toz</f>
        <v>71.2584693040976</v>
      </c>
      <c r="BO47" s="121" t="n">
        <f aca="false">BO41*BO46/g_per_toz</f>
        <v>74.5460575176427</v>
      </c>
      <c r="BP47" s="121" t="n">
        <f aca="false">BP41*BP46/g_per_toz</f>
        <v>0</v>
      </c>
      <c r="BQ47" s="121" t="n">
        <f aca="false">BQ41*BQ46/g_per_toz</f>
        <v>0</v>
      </c>
      <c r="BR47" s="121" t="n">
        <f aca="false">BR41*BR46/g_per_toz</f>
        <v>0</v>
      </c>
      <c r="BS47" s="121" t="n">
        <f aca="false">BS41*BS46/g_per_toz</f>
        <v>0</v>
      </c>
      <c r="BT47" s="121" t="n">
        <f aca="false">BT41*BT46/g_per_toz</f>
        <v>0</v>
      </c>
      <c r="BU47" s="121" t="n">
        <f aca="false">BU41*BU46/g_per_toz</f>
        <v>0</v>
      </c>
      <c r="BV47" s="121" t="n">
        <f aca="false">BV41*BV46/g_per_toz</f>
        <v>0</v>
      </c>
      <c r="BW47" s="121" t="n">
        <f aca="false">BW41*BW46/g_per_toz</f>
        <v>0</v>
      </c>
      <c r="BX47" s="121" t="n">
        <f aca="false">BX41*BX46/g_per_toz</f>
        <v>0</v>
      </c>
      <c r="BY47" s="121" t="n">
        <f aca="false">BY41*BY46/g_per_toz</f>
        <v>0</v>
      </c>
      <c r="BZ47" s="121" t="n">
        <f aca="false">BZ41*BZ46/g_per_toz</f>
        <v>0</v>
      </c>
      <c r="CA47" s="121" t="n">
        <f aca="false">CA41*CA46/g_per_toz</f>
        <v>0</v>
      </c>
      <c r="CB47" s="121" t="n">
        <f aca="false">CB41*CB46/g_per_toz</f>
        <v>0</v>
      </c>
      <c r="CC47" s="121" t="n">
        <f aca="false">CC41*CC46/g_per_toz</f>
        <v>0</v>
      </c>
      <c r="CD47" s="121" t="n">
        <f aca="false">CD41*CD46/g_per_toz</f>
        <v>0</v>
      </c>
      <c r="CE47" s="121" t="n">
        <f aca="false">CE41*CE46/g_per_toz</f>
        <v>0</v>
      </c>
      <c r="CF47" s="121" t="n">
        <f aca="false">CF41*CF46/g_per_toz</f>
        <v>0</v>
      </c>
      <c r="CG47" s="121" t="n">
        <f aca="false">CG41*CG46/g_per_toz</f>
        <v>0</v>
      </c>
      <c r="CH47" s="121" t="n">
        <f aca="false">CH41*CH46/g_per_toz</f>
        <v>0</v>
      </c>
      <c r="CI47" s="121" t="n">
        <f aca="false">CI41*CI46/g_per_toz</f>
        <v>0</v>
      </c>
      <c r="CJ47" s="121" t="n">
        <f aca="false">CJ41*CJ46/g_per_toz</f>
        <v>0</v>
      </c>
      <c r="CK47" s="121" t="n">
        <f aca="false">CK41*CK46/g_per_toz</f>
        <v>0</v>
      </c>
      <c r="CL47" s="121" t="n">
        <f aca="false">CL41*CL46/g_per_toz</f>
        <v>0</v>
      </c>
      <c r="CM47" s="121" t="n">
        <f aca="false">CM41*CM46/g_per_toz</f>
        <v>0</v>
      </c>
      <c r="CN47" s="121" t="n">
        <f aca="false">CN41*CN46/g_per_toz</f>
        <v>0</v>
      </c>
      <c r="CO47" s="121" t="n">
        <f aca="false">CO41*CO46/g_per_toz</f>
        <v>0</v>
      </c>
      <c r="CP47" s="121" t="n">
        <f aca="false">CP41*CP46/g_per_toz</f>
        <v>0</v>
      </c>
      <c r="CQ47" s="121" t="n">
        <f aca="false">CQ41*CQ46/g_per_toz</f>
        <v>0</v>
      </c>
      <c r="CR47" s="121" t="n">
        <f aca="false">CR41*CR46/g_per_toz</f>
        <v>0</v>
      </c>
      <c r="CS47" s="121" t="n">
        <f aca="false">CS41*CS46/g_per_toz</f>
        <v>0</v>
      </c>
      <c r="CT47" s="121" t="n">
        <f aca="false">CT41*CT46/g_per_toz</f>
        <v>0</v>
      </c>
      <c r="CU47" s="121" t="n">
        <f aca="false">CU41*CU46/g_per_toz</f>
        <v>0</v>
      </c>
      <c r="CV47" s="121" t="n">
        <f aca="false">CV41*CV46/g_per_toz</f>
        <v>0</v>
      </c>
      <c r="CW47" s="121" t="n">
        <f aca="false">CW41*CW46/g_per_toz</f>
        <v>0</v>
      </c>
      <c r="CX47" s="121" t="n">
        <f aca="false">CX41*CX46/g_per_toz</f>
        <v>0</v>
      </c>
      <c r="CY47" s="121" t="n">
        <f aca="false">CY41*CY46/g_per_toz</f>
        <v>0</v>
      </c>
      <c r="CZ47" s="121" t="n">
        <f aca="false">CZ41*CZ46/g_per_toz</f>
        <v>0</v>
      </c>
      <c r="DA47" s="121" t="n">
        <f aca="false">DA41*DA46/g_per_toz</f>
        <v>0</v>
      </c>
      <c r="DB47" s="121" t="n">
        <f aca="false">DB41*DB46/g_per_toz</f>
        <v>0</v>
      </c>
    </row>
    <row r="48" customFormat="false" ht="14.25" hidden="false" customHeight="false" outlineLevel="3" collapsed="false"/>
    <row r="49" customFormat="false" ht="14.25" hidden="false" customHeight="false" outlineLevel="3" collapsed="false">
      <c r="E49" s="3" t="s">
        <v>305</v>
      </c>
      <c r="G49" s="71" t="s">
        <v>306</v>
      </c>
      <c r="Y49" s="122" t="n">
        <f aca="false">Y39/Y41</f>
        <v>1.458967787326</v>
      </c>
      <c r="AA49" s="122" t="n">
        <f aca="false">IF(AA41=0,0,AA39/AA41)</f>
        <v>0</v>
      </c>
      <c r="AB49" s="122" t="n">
        <f aca="false">IF(AB41=0,0,AB39/AB41)</f>
        <v>0</v>
      </c>
      <c r="AC49" s="122" t="n">
        <f aca="false">IF(AC41=0,0,AC39/AC41)</f>
        <v>293.4</v>
      </c>
      <c r="AD49" s="122" t="n">
        <f aca="false">IF(AD41=0,0,AD39/AD41)</f>
        <v>16.3333333333333</v>
      </c>
      <c r="AE49" s="122" t="n">
        <f aca="false">IF(AE41=0,0,AE39/AE41)</f>
        <v>2.73422562141491</v>
      </c>
      <c r="AF49" s="122" t="n">
        <f aca="false">IF(AF41=0,0,AF39/AF41)</f>
        <v>2.79766536964981</v>
      </c>
      <c r="AG49" s="122" t="n">
        <f aca="false">IF(AG41=0,0,AG39/AG41)</f>
        <v>3.3032967032967</v>
      </c>
      <c r="AH49" s="122" t="n">
        <f aca="false">IF(AH41=0,0,AH39/AH41)</f>
        <v>3.60377358490566</v>
      </c>
      <c r="AI49" s="122" t="n">
        <f aca="false">IF(AI41=0,0,AI39/AI41)</f>
        <v>2.70398481973435</v>
      </c>
      <c r="AJ49" s="122" t="n">
        <f aca="false">IF(AJ41=0,0,AJ39/AJ41)</f>
        <v>3.17987152034261</v>
      </c>
      <c r="AK49" s="122" t="n">
        <f aca="false">IF(AK41=0,0,AK39/AK41)</f>
        <v>2.48220640569395</v>
      </c>
      <c r="AL49" s="122" t="n">
        <f aca="false">IF(AL41=0,0,AL39/AL41)</f>
        <v>1.79399141630901</v>
      </c>
      <c r="AM49" s="122" t="n">
        <f aca="false">IF(AM41=0,0,AM39/AM41)</f>
        <v>2.37716262975779</v>
      </c>
      <c r="AN49" s="122" t="n">
        <f aca="false">IF(AN41=0,0,AN39/AN41)</f>
        <v>2.54909090909091</v>
      </c>
      <c r="AO49" s="122" t="n">
        <f aca="false">IF(AO41=0,0,AO39/AO41)</f>
        <v>2.38581314878893</v>
      </c>
      <c r="AP49" s="122" t="n">
        <f aca="false">IF(AP41=0,0,AP39/AP41)</f>
        <v>1.84227129337539</v>
      </c>
      <c r="AQ49" s="122" t="n">
        <f aca="false">IF(AQ41=0,0,AQ39/AQ41)</f>
        <v>1.10810810810811</v>
      </c>
      <c r="AR49" s="122" t="n">
        <f aca="false">IF(AR41=0,0,AR39/AR41)</f>
        <v>0.785907859078591</v>
      </c>
      <c r="AS49" s="122" t="n">
        <f aca="false">IF(AS41=0,0,AS39/AS41)</f>
        <v>1.04363001745201</v>
      </c>
      <c r="AT49" s="122" t="n">
        <f aca="false">IF(AT41=0,0,AT39/AT41)</f>
        <v>1.2504816955684</v>
      </c>
      <c r="AU49" s="122" t="n">
        <f aca="false">IF(AU41=0,0,AU39/AU41)</f>
        <v>1.41115702479339</v>
      </c>
      <c r="AV49" s="122" t="n">
        <f aca="false">IF(AV41=0,0,AV39/AV41)</f>
        <v>1.6743119266055</v>
      </c>
      <c r="AW49" s="122" t="n">
        <f aca="false">IF(AW41=0,0,AW39/AW41)</f>
        <v>0.78018018018018</v>
      </c>
      <c r="AX49" s="122" t="n">
        <f aca="false">IF(AX41=0,0,AX39/AX41)</f>
        <v>0.740282685512368</v>
      </c>
      <c r="AY49" s="122" t="n">
        <f aca="false">IF(AY41=0,0,AY39/AY41)</f>
        <v>0.617405582922824</v>
      </c>
      <c r="AZ49" s="122" t="n">
        <f aca="false">IF(AZ41=0,0,AZ39/AZ41)</f>
        <v>0.633499170812604</v>
      </c>
      <c r="BA49" s="122" t="n">
        <f aca="false">IF(BA41=0,0,BA39/BA41)</f>
        <v>0.578274760383387</v>
      </c>
      <c r="BB49" s="122" t="n">
        <f aca="false">IF(BB41=0,0,BB39/BB41)</f>
        <v>0.663851351351351</v>
      </c>
      <c r="BC49" s="122" t="n">
        <f aca="false">IF(BC41=0,0,BC39/BC41)</f>
        <v>0.440058479532164</v>
      </c>
      <c r="BD49" s="122" t="n">
        <f aca="false">IF(BD41=0,0,BD39/BD41)</f>
        <v>0.470149253731343</v>
      </c>
      <c r="BE49" s="122" t="n">
        <f aca="false">IF(BE41=0,0,BE39/BE41)</f>
        <v>0.346428571428571</v>
      </c>
      <c r="BF49" s="122" t="n">
        <f aca="false">IF(BF41=0,0,BF39/BF41)</f>
        <v>0.213709677419355</v>
      </c>
      <c r="BG49" s="122" t="n">
        <f aca="false">IF(BG41=0,0,BG39/BG41)</f>
        <v>0.267932489451477</v>
      </c>
      <c r="BH49" s="122" t="n">
        <f aca="false">IF(BH41=0,0,BH39/BH41)</f>
        <v>0.314410480349345</v>
      </c>
      <c r="BI49" s="122" t="n">
        <f aca="false">IF(BI41=0,0,BI39/BI41)</f>
        <v>0.282978723404255</v>
      </c>
      <c r="BJ49" s="122" t="n">
        <f aca="false">IF(BJ41=0,0,BJ39/BJ41)</f>
        <v>0.180746561886051</v>
      </c>
      <c r="BK49" s="122" t="n">
        <f aca="false">IF(BK41=0,0,BK39/BK41)</f>
        <v>0.133709981167608</v>
      </c>
      <c r="BL49" s="122" t="n">
        <f aca="false">IF(BL41=0,0,BL39/BL41)</f>
        <v>0.104364326375712</v>
      </c>
      <c r="BM49" s="122" t="n">
        <f aca="false">IF(BM41=0,0,BM39/BM41)</f>
        <v>0.100719424460432</v>
      </c>
      <c r="BN49" s="122" t="n">
        <f aca="false">IF(BN41=0,0,BN39/BN41)</f>
        <v>0.0902527075812274</v>
      </c>
      <c r="BO49" s="122" t="n">
        <f aca="false">IF(BO41=0,0,BO39/BO41)</f>
        <v>0.0485436893203884</v>
      </c>
      <c r="BP49" s="122" t="n">
        <f aca="false">IF(BP41=0,0,BP39/BP41)</f>
        <v>0</v>
      </c>
      <c r="BQ49" s="122" t="n">
        <f aca="false">IF(BQ41=0,0,BQ39/BQ41)</f>
        <v>0</v>
      </c>
      <c r="BR49" s="122" t="n">
        <f aca="false">IF(BR41=0,0,BR39/BR41)</f>
        <v>0</v>
      </c>
      <c r="BS49" s="122" t="n">
        <f aca="false">IF(BS41=0,0,BS39/BS41)</f>
        <v>0</v>
      </c>
      <c r="BT49" s="122" t="n">
        <f aca="false">IF(BT41=0,0,BT39/BT41)</f>
        <v>0</v>
      </c>
      <c r="BU49" s="122" t="n">
        <f aca="false">IF(BU41=0,0,BU39/BU41)</f>
        <v>0</v>
      </c>
      <c r="BV49" s="122" t="n">
        <f aca="false">IF(BV41=0,0,BV39/BV41)</f>
        <v>0</v>
      </c>
      <c r="BW49" s="122" t="n">
        <f aca="false">IF(BW41=0,0,BW39/BW41)</f>
        <v>0</v>
      </c>
      <c r="BX49" s="122" t="n">
        <f aca="false">IF(BX41=0,0,BX39/BX41)</f>
        <v>0</v>
      </c>
      <c r="BY49" s="122" t="n">
        <f aca="false">IF(BY41=0,0,BY39/BY41)</f>
        <v>0</v>
      </c>
      <c r="BZ49" s="122" t="n">
        <f aca="false">IF(BZ41=0,0,BZ39/BZ41)</f>
        <v>0</v>
      </c>
      <c r="CA49" s="122" t="n">
        <f aca="false">IF(CA41=0,0,CA39/CA41)</f>
        <v>0</v>
      </c>
      <c r="CB49" s="122" t="n">
        <f aca="false">IF(CB41=0,0,CB39/CB41)</f>
        <v>0</v>
      </c>
      <c r="CC49" s="122" t="n">
        <f aca="false">IF(CC41=0,0,CC39/CC41)</f>
        <v>0</v>
      </c>
      <c r="CD49" s="122" t="n">
        <f aca="false">IF(CD41=0,0,CD39/CD41)</f>
        <v>0</v>
      </c>
      <c r="CE49" s="122" t="n">
        <f aca="false">IF(CE41=0,0,CE39/CE41)</f>
        <v>0</v>
      </c>
      <c r="CF49" s="122" t="n">
        <f aca="false">IF(CF41=0,0,CF39/CF41)</f>
        <v>0</v>
      </c>
      <c r="CG49" s="122" t="n">
        <f aca="false">IF(CG41=0,0,CG39/CG41)</f>
        <v>0</v>
      </c>
      <c r="CH49" s="122" t="n">
        <f aca="false">IF(CH41=0,0,CH39/CH41)</f>
        <v>0</v>
      </c>
      <c r="CI49" s="122" t="n">
        <f aca="false">IF(CI41=0,0,CI39/CI41)</f>
        <v>0</v>
      </c>
      <c r="CJ49" s="122" t="n">
        <f aca="false">IF(CJ41=0,0,CJ39/CJ41)</f>
        <v>0</v>
      </c>
      <c r="CK49" s="122" t="n">
        <f aca="false">IF(CK41=0,0,CK39/CK41)</f>
        <v>0</v>
      </c>
      <c r="CL49" s="122" t="n">
        <f aca="false">IF(CL41=0,0,CL39/CL41)</f>
        <v>0</v>
      </c>
      <c r="CM49" s="122" t="n">
        <f aca="false">IF(CM41=0,0,CM39/CM41)</f>
        <v>0</v>
      </c>
      <c r="CN49" s="122" t="n">
        <f aca="false">IF(CN41=0,0,CN39/CN41)</f>
        <v>0</v>
      </c>
      <c r="CO49" s="122" t="n">
        <f aca="false">IF(CO41=0,0,CO39/CO41)</f>
        <v>0</v>
      </c>
      <c r="CP49" s="122" t="n">
        <f aca="false">IF(CP41=0,0,CP39/CP41)</f>
        <v>0</v>
      </c>
      <c r="CQ49" s="122" t="n">
        <f aca="false">IF(CQ41=0,0,CQ39/CQ41)</f>
        <v>0</v>
      </c>
      <c r="CR49" s="122" t="n">
        <f aca="false">IF(CR41=0,0,CR39/CR41)</f>
        <v>0</v>
      </c>
      <c r="CS49" s="122" t="n">
        <f aca="false">IF(CS41=0,0,CS39/CS41)</f>
        <v>0</v>
      </c>
      <c r="CT49" s="122" t="n">
        <f aca="false">IF(CT41=0,0,CT39/CT41)</f>
        <v>0</v>
      </c>
      <c r="CU49" s="122" t="n">
        <f aca="false">IF(CU41=0,0,CU39/CU41)</f>
        <v>0</v>
      </c>
      <c r="CV49" s="122" t="n">
        <f aca="false">IF(CV41=0,0,CV39/CV41)</f>
        <v>0</v>
      </c>
      <c r="CW49" s="122" t="n">
        <f aca="false">IF(CW41=0,0,CW39/CW41)</f>
        <v>0</v>
      </c>
      <c r="CX49" s="122" t="n">
        <f aca="false">IF(CX41=0,0,CX39/CX41)</f>
        <v>0</v>
      </c>
      <c r="CY49" s="122" t="n">
        <f aca="false">IF(CY41=0,0,CY39/CY41)</f>
        <v>0</v>
      </c>
      <c r="CZ49" s="122" t="n">
        <f aca="false">IF(CZ41=0,0,CZ39/CZ41)</f>
        <v>0</v>
      </c>
      <c r="DA49" s="122" t="n">
        <f aca="false">IF(DA41=0,0,DA39/DA41)</f>
        <v>0</v>
      </c>
      <c r="DB49" s="122" t="n">
        <f aca="false">IF(DB41=0,0,DB39/DB41)</f>
        <v>0</v>
      </c>
    </row>
    <row r="50" customFormat="false" ht="14.25" hidden="false" customHeight="false" outlineLevel="3" collapsed="false"/>
    <row r="51" customFormat="false" ht="14.25" hidden="false" customHeight="false" outlineLevel="2" collapsed="false"/>
    <row r="52" customFormat="false" ht="18" hidden="false" customHeight="true" outlineLevel="2" collapsed="false">
      <c r="B52" s="66" t="s">
        <v>307</v>
      </c>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row>
    <row r="53" customFormat="false" ht="15" hidden="false" customHeight="true" outlineLevel="3" collapsed="false"/>
    <row r="54" customFormat="false" ht="14.25" hidden="false" customHeight="false" outlineLevel="3" collapsed="false">
      <c r="C54" s="78" t="s">
        <v>308</v>
      </c>
    </row>
    <row r="55" customFormat="false" ht="14.25" hidden="false" customHeight="false" outlineLevel="3" collapsed="false"/>
    <row r="56" customFormat="false" ht="14.25" hidden="false" customHeight="false" outlineLevel="3" collapsed="false">
      <c r="E56" s="3" t="s">
        <v>309</v>
      </c>
      <c r="G56" s="71" t="s">
        <v>185</v>
      </c>
      <c r="AA56" s="83" t="n">
        <f aca="false">Z59</f>
        <v>0</v>
      </c>
      <c r="AB56" s="83" t="n">
        <f aca="false">AA59</f>
        <v>0</v>
      </c>
      <c r="AC56" s="83" t="n">
        <f aca="false">AB59</f>
        <v>0</v>
      </c>
      <c r="AD56" s="83" t="n">
        <f aca="false">AC59</f>
        <v>500</v>
      </c>
      <c r="AE56" s="83" t="n">
        <f aca="false">AD59</f>
        <v>10400</v>
      </c>
      <c r="AF56" s="83" t="n">
        <f aca="false">AE59</f>
        <v>37800</v>
      </c>
      <c r="AG56" s="83" t="n">
        <f aca="false">AF59</f>
        <v>49200</v>
      </c>
      <c r="AH56" s="83" t="n">
        <f aca="false">AG59</f>
        <v>54600</v>
      </c>
      <c r="AI56" s="83" t="n">
        <f aca="false">AH59</f>
        <v>57000</v>
      </c>
      <c r="AJ56" s="83" t="n">
        <f aca="false">AI59</f>
        <v>69700</v>
      </c>
      <c r="AK56" s="83" t="n">
        <f aca="false">AJ59</f>
        <v>76400</v>
      </c>
      <c r="AL56" s="83" t="n">
        <f aca="false">AK59</f>
        <v>92500</v>
      </c>
      <c r="AM56" s="83" t="n">
        <f aca="false">AL59</f>
        <v>122400</v>
      </c>
      <c r="AN56" s="83" t="n">
        <f aca="false">AM59</f>
        <v>140200</v>
      </c>
      <c r="AO56" s="83" t="n">
        <f aca="false">AN59</f>
        <v>155200</v>
      </c>
      <c r="AP56" s="83" t="n">
        <f aca="false">AO59</f>
        <v>172900</v>
      </c>
      <c r="AQ56" s="83" t="n">
        <f aca="false">AP59</f>
        <v>196300</v>
      </c>
      <c r="AR56" s="83" t="n">
        <f aca="false">AQ59</f>
        <v>230300</v>
      </c>
      <c r="AS56" s="83" t="n">
        <f aca="false">AR59</f>
        <v>264100</v>
      </c>
      <c r="AT56" s="83" t="n">
        <f aca="false">AS59</f>
        <v>281300</v>
      </c>
      <c r="AU56" s="83" t="n">
        <f aca="false">AT59</f>
        <v>293200</v>
      </c>
      <c r="AV56" s="83" t="n">
        <f aca="false">AU59</f>
        <v>301600</v>
      </c>
      <c r="AW56" s="83" t="n">
        <f aca="false">AV59</f>
        <v>305200</v>
      </c>
      <c r="AX56" s="83" t="n">
        <f aca="false">AW59</f>
        <v>320600</v>
      </c>
      <c r="AY56" s="83" t="n">
        <f aca="false">AX59</f>
        <v>337200</v>
      </c>
      <c r="AZ56" s="83" t="n">
        <f aca="false">AY59</f>
        <v>358100</v>
      </c>
      <c r="BA56" s="83" t="n">
        <f aca="false">AZ59</f>
        <v>378400</v>
      </c>
      <c r="BB56" s="83" t="n">
        <f aca="false">BA59</f>
        <v>400900</v>
      </c>
      <c r="BC56" s="83" t="n">
        <f aca="false">BB59</f>
        <v>420100</v>
      </c>
      <c r="BD56" s="83" t="n">
        <f aca="false">BC59</f>
        <v>448500</v>
      </c>
      <c r="BE56" s="83" t="n">
        <f aca="false">BD59</f>
        <v>475500</v>
      </c>
      <c r="BF56" s="83" t="n">
        <f aca="false">BE59</f>
        <v>491400</v>
      </c>
      <c r="BG56" s="83" t="n">
        <f aca="false">BF59</f>
        <v>501000</v>
      </c>
      <c r="BH56" s="83" t="n">
        <f aca="false">BG59</f>
        <v>508400</v>
      </c>
      <c r="BI56" s="83" t="n">
        <f aca="false">BH59</f>
        <v>514200</v>
      </c>
      <c r="BJ56" s="83" t="n">
        <f aca="false">BI59</f>
        <v>521100</v>
      </c>
      <c r="BK56" s="83" t="n">
        <f aca="false">BJ59</f>
        <v>532000</v>
      </c>
      <c r="BL56" s="83" t="n">
        <f aca="false">BK59</f>
        <v>545100</v>
      </c>
      <c r="BM56" s="83" t="n">
        <f aca="false">BL59</f>
        <v>557800</v>
      </c>
      <c r="BN56" s="83" t="n">
        <f aca="false">BM59</f>
        <v>545500</v>
      </c>
      <c r="BO56" s="83" t="n">
        <f aca="false">BN59</f>
        <v>533200</v>
      </c>
      <c r="BP56" s="83" t="n">
        <f aca="false">BO59</f>
        <v>524100</v>
      </c>
      <c r="BQ56" s="83" t="n">
        <f aca="false">BP59</f>
        <v>484100</v>
      </c>
      <c r="BR56" s="83" t="n">
        <f aca="false">BQ59</f>
        <v>444000</v>
      </c>
      <c r="BS56" s="83" t="n">
        <f aca="false">BR59</f>
        <v>404000</v>
      </c>
      <c r="BT56" s="83" t="n">
        <f aca="false">BS59</f>
        <v>364000</v>
      </c>
      <c r="BU56" s="83" t="n">
        <f aca="false">BT59</f>
        <v>324000</v>
      </c>
      <c r="BV56" s="83" t="n">
        <f aca="false">BU59</f>
        <v>283900</v>
      </c>
      <c r="BW56" s="83" t="n">
        <f aca="false">BV59</f>
        <v>243900</v>
      </c>
      <c r="BX56" s="83" t="n">
        <f aca="false">BW59</f>
        <v>203900</v>
      </c>
      <c r="BY56" s="83" t="n">
        <f aca="false">BX59</f>
        <v>163900</v>
      </c>
      <c r="BZ56" s="83" t="n">
        <f aca="false">BY59</f>
        <v>123800</v>
      </c>
      <c r="CA56" s="83" t="n">
        <f aca="false">BZ59</f>
        <v>83800</v>
      </c>
      <c r="CB56" s="83" t="n">
        <f aca="false">CA59</f>
        <v>43800</v>
      </c>
      <c r="CC56" s="83" t="n">
        <f aca="false">CB59</f>
        <v>3800</v>
      </c>
      <c r="CD56" s="83" t="n">
        <f aca="false">CC59</f>
        <v>0</v>
      </c>
      <c r="CE56" s="83" t="n">
        <f aca="false">CD59</f>
        <v>0</v>
      </c>
      <c r="CF56" s="83" t="n">
        <f aca="false">CE59</f>
        <v>0</v>
      </c>
      <c r="CG56" s="83" t="n">
        <f aca="false">CF59</f>
        <v>0</v>
      </c>
      <c r="CH56" s="83" t="n">
        <f aca="false">CG59</f>
        <v>0</v>
      </c>
      <c r="CI56" s="83" t="n">
        <f aca="false">CH59</f>
        <v>0</v>
      </c>
      <c r="CJ56" s="83" t="n">
        <f aca="false">CI59</f>
        <v>0</v>
      </c>
      <c r="CK56" s="83" t="n">
        <f aca="false">CJ59</f>
        <v>0</v>
      </c>
      <c r="CL56" s="83" t="n">
        <f aca="false">CK59</f>
        <v>0</v>
      </c>
      <c r="CM56" s="83" t="n">
        <f aca="false">CL59</f>
        <v>0</v>
      </c>
      <c r="CN56" s="83" t="n">
        <f aca="false">CM59</f>
        <v>0</v>
      </c>
      <c r="CO56" s="83" t="n">
        <f aca="false">CN59</f>
        <v>0</v>
      </c>
      <c r="CP56" s="83" t="n">
        <f aca="false">CO59</f>
        <v>0</v>
      </c>
      <c r="CQ56" s="83" t="n">
        <f aca="false">CP59</f>
        <v>0</v>
      </c>
      <c r="CR56" s="83" t="n">
        <f aca="false">CQ59</f>
        <v>0</v>
      </c>
      <c r="CS56" s="83" t="n">
        <f aca="false">CR59</f>
        <v>0</v>
      </c>
      <c r="CT56" s="83" t="n">
        <f aca="false">CS59</f>
        <v>0</v>
      </c>
      <c r="CU56" s="83" t="n">
        <f aca="false">CT59</f>
        <v>0</v>
      </c>
      <c r="CV56" s="83" t="n">
        <f aca="false">CU59</f>
        <v>0</v>
      </c>
      <c r="CW56" s="83" t="n">
        <f aca="false">CV59</f>
        <v>0</v>
      </c>
      <c r="CX56" s="83" t="n">
        <f aca="false">CW59</f>
        <v>0</v>
      </c>
      <c r="CY56" s="83" t="n">
        <f aca="false">CX59</f>
        <v>0</v>
      </c>
      <c r="CZ56" s="83" t="n">
        <f aca="false">CY59</f>
        <v>0</v>
      </c>
      <c r="DA56" s="83" t="n">
        <f aca="false">CZ59</f>
        <v>0</v>
      </c>
      <c r="DB56" s="83" t="n">
        <f aca="false">DA59</f>
        <v>0</v>
      </c>
    </row>
    <row r="57" customFormat="false" ht="14.25" hidden="false" customHeight="false" outlineLevel="3" collapsed="false">
      <c r="E57" s="3" t="str">
        <f aca="false">E41</f>
        <v>Ore mined tonnage</v>
      </c>
      <c r="G57" s="71" t="str">
        <f aca="false">G41</f>
        <v>kt</v>
      </c>
      <c r="Y57" s="99" t="n">
        <f aca="false">SUM(AA57:DB57)</f>
        <v>1989900</v>
      </c>
      <c r="AA57" s="83" t="n">
        <f aca="false">AA41</f>
        <v>0</v>
      </c>
      <c r="AB57" s="83" t="n">
        <f aca="false">AB41</f>
        <v>0</v>
      </c>
      <c r="AC57" s="83" t="n">
        <f aca="false">AC41</f>
        <v>500</v>
      </c>
      <c r="AD57" s="83" t="n">
        <f aca="false">AD41</f>
        <v>9900</v>
      </c>
      <c r="AE57" s="83" t="n">
        <f aca="false">AE41</f>
        <v>52300</v>
      </c>
      <c r="AF57" s="83" t="n">
        <f aca="false">AF41</f>
        <v>51400</v>
      </c>
      <c r="AG57" s="83" t="n">
        <f aca="false">AG41</f>
        <v>45500</v>
      </c>
      <c r="AH57" s="83" t="n">
        <f aca="false">AH41</f>
        <v>42400</v>
      </c>
      <c r="AI57" s="83" t="n">
        <f aca="false">AI41</f>
        <v>52700</v>
      </c>
      <c r="AJ57" s="83" t="n">
        <f aca="false">AJ41</f>
        <v>46700</v>
      </c>
      <c r="AK57" s="83" t="n">
        <f aca="false">AK41</f>
        <v>56200</v>
      </c>
      <c r="AL57" s="83" t="n">
        <f aca="false">AL41</f>
        <v>69900</v>
      </c>
      <c r="AM57" s="83" t="n">
        <f aca="false">AM41</f>
        <v>57800</v>
      </c>
      <c r="AN57" s="83" t="n">
        <f aca="false">AN41</f>
        <v>55000</v>
      </c>
      <c r="AO57" s="83" t="n">
        <f aca="false">AO41</f>
        <v>57800</v>
      </c>
      <c r="AP57" s="83" t="n">
        <f aca="false">AP41</f>
        <v>63400</v>
      </c>
      <c r="AQ57" s="83" t="n">
        <f aca="false">AQ41</f>
        <v>74000</v>
      </c>
      <c r="AR57" s="83" t="n">
        <f aca="false">AR41</f>
        <v>73800</v>
      </c>
      <c r="AS57" s="83" t="n">
        <f aca="false">AS41</f>
        <v>57300</v>
      </c>
      <c r="AT57" s="83" t="n">
        <f aca="false">AT41</f>
        <v>51900</v>
      </c>
      <c r="AU57" s="83" t="n">
        <f aca="false">AU41</f>
        <v>48400</v>
      </c>
      <c r="AV57" s="83" t="n">
        <f aca="false">AV41</f>
        <v>43600</v>
      </c>
      <c r="AW57" s="83" t="n">
        <f aca="false">AW41</f>
        <v>55500</v>
      </c>
      <c r="AX57" s="83" t="n">
        <f aca="false">AX41</f>
        <v>56600</v>
      </c>
      <c r="AY57" s="83" t="n">
        <f aca="false">AY41</f>
        <v>60900</v>
      </c>
      <c r="AZ57" s="83" t="n">
        <f aca="false">AZ41</f>
        <v>60300</v>
      </c>
      <c r="BA57" s="83" t="n">
        <f aca="false">BA41</f>
        <v>62600</v>
      </c>
      <c r="BB57" s="83" t="n">
        <f aca="false">BB41</f>
        <v>59200</v>
      </c>
      <c r="BC57" s="83" t="n">
        <f aca="false">BC41</f>
        <v>68400</v>
      </c>
      <c r="BD57" s="83" t="n">
        <f aca="false">BD41</f>
        <v>67000</v>
      </c>
      <c r="BE57" s="83" t="n">
        <f aca="false">BE41</f>
        <v>56000</v>
      </c>
      <c r="BF57" s="83" t="n">
        <f aca="false">BF41</f>
        <v>49600</v>
      </c>
      <c r="BG57" s="83" t="n">
        <f aca="false">BG41</f>
        <v>47400</v>
      </c>
      <c r="BH57" s="83" t="n">
        <f aca="false">BH41</f>
        <v>45800</v>
      </c>
      <c r="BI57" s="83" t="n">
        <f aca="false">BI41</f>
        <v>47000</v>
      </c>
      <c r="BJ57" s="83" t="n">
        <f aca="false">BJ41</f>
        <v>50900</v>
      </c>
      <c r="BK57" s="83" t="n">
        <f aca="false">BK41</f>
        <v>53100</v>
      </c>
      <c r="BL57" s="83" t="n">
        <f aca="false">BL41</f>
        <v>52700</v>
      </c>
      <c r="BM57" s="83" t="n">
        <f aca="false">BM41</f>
        <v>27800</v>
      </c>
      <c r="BN57" s="83" t="n">
        <f aca="false">BN41</f>
        <v>27700</v>
      </c>
      <c r="BO57" s="83" t="n">
        <f aca="false">BO41</f>
        <v>30900</v>
      </c>
      <c r="BP57" s="83" t="n">
        <f aca="false">BP41</f>
        <v>0</v>
      </c>
      <c r="BQ57" s="83" t="n">
        <f aca="false">BQ41</f>
        <v>0</v>
      </c>
      <c r="BR57" s="83" t="n">
        <f aca="false">BR41</f>
        <v>0</v>
      </c>
      <c r="BS57" s="83" t="n">
        <f aca="false">BS41</f>
        <v>0</v>
      </c>
      <c r="BT57" s="83" t="n">
        <f aca="false">BT41</f>
        <v>0</v>
      </c>
      <c r="BU57" s="83" t="n">
        <f aca="false">BU41</f>
        <v>0</v>
      </c>
      <c r="BV57" s="83" t="n">
        <f aca="false">BV41</f>
        <v>0</v>
      </c>
      <c r="BW57" s="83" t="n">
        <f aca="false">BW41</f>
        <v>0</v>
      </c>
      <c r="BX57" s="83" t="n">
        <f aca="false">BX41</f>
        <v>0</v>
      </c>
      <c r="BY57" s="83" t="n">
        <f aca="false">BY41</f>
        <v>0</v>
      </c>
      <c r="BZ57" s="83" t="n">
        <f aca="false">BZ41</f>
        <v>0</v>
      </c>
      <c r="CA57" s="83" t="n">
        <f aca="false">CA41</f>
        <v>0</v>
      </c>
      <c r="CB57" s="83" t="n">
        <f aca="false">CB41</f>
        <v>0</v>
      </c>
      <c r="CC57" s="83" t="n">
        <f aca="false">CC41</f>
        <v>0</v>
      </c>
      <c r="CD57" s="83" t="n">
        <f aca="false">CD41</f>
        <v>0</v>
      </c>
      <c r="CE57" s="83" t="n">
        <f aca="false">CE41</f>
        <v>0</v>
      </c>
      <c r="CF57" s="83" t="n">
        <f aca="false">CF41</f>
        <v>0</v>
      </c>
      <c r="CG57" s="83" t="n">
        <f aca="false">CG41</f>
        <v>0</v>
      </c>
      <c r="CH57" s="83" t="n">
        <f aca="false">CH41</f>
        <v>0</v>
      </c>
      <c r="CI57" s="83" t="n">
        <f aca="false">CI41</f>
        <v>0</v>
      </c>
      <c r="CJ57" s="83" t="n">
        <f aca="false">CJ41</f>
        <v>0</v>
      </c>
      <c r="CK57" s="83" t="n">
        <f aca="false">CK41</f>
        <v>0</v>
      </c>
      <c r="CL57" s="83" t="n">
        <f aca="false">CL41</f>
        <v>0</v>
      </c>
      <c r="CM57" s="83" t="n">
        <f aca="false">CM41</f>
        <v>0</v>
      </c>
      <c r="CN57" s="83" t="n">
        <f aca="false">CN41</f>
        <v>0</v>
      </c>
      <c r="CO57" s="83" t="n">
        <f aca="false">CO41</f>
        <v>0</v>
      </c>
      <c r="CP57" s="83" t="n">
        <f aca="false">CP41</f>
        <v>0</v>
      </c>
      <c r="CQ57" s="83" t="n">
        <f aca="false">CQ41</f>
        <v>0</v>
      </c>
      <c r="CR57" s="83" t="n">
        <f aca="false">CR41</f>
        <v>0</v>
      </c>
      <c r="CS57" s="83" t="n">
        <f aca="false">CS41</f>
        <v>0</v>
      </c>
      <c r="CT57" s="83" t="n">
        <f aca="false">CT41</f>
        <v>0</v>
      </c>
      <c r="CU57" s="83" t="n">
        <f aca="false">CU41</f>
        <v>0</v>
      </c>
      <c r="CV57" s="83" t="n">
        <f aca="false">CV41</f>
        <v>0</v>
      </c>
      <c r="CW57" s="83" t="n">
        <f aca="false">CW41</f>
        <v>0</v>
      </c>
      <c r="CX57" s="83" t="n">
        <f aca="false">CX41</f>
        <v>0</v>
      </c>
      <c r="CY57" s="83" t="n">
        <f aca="false">CY41</f>
        <v>0</v>
      </c>
      <c r="CZ57" s="83" t="n">
        <f aca="false">CZ41</f>
        <v>0</v>
      </c>
      <c r="DA57" s="83" t="n">
        <f aca="false">DA41</f>
        <v>0</v>
      </c>
      <c r="DB57" s="83" t="n">
        <f aca="false">DB41</f>
        <v>0</v>
      </c>
    </row>
    <row r="58" customFormat="false" ht="14.25" hidden="false" customHeight="false" outlineLevel="3" collapsed="false">
      <c r="E58" s="3" t="str">
        <f aca="false">E87</f>
        <v>Ore processed tonnage</v>
      </c>
      <c r="G58" s="71" t="str">
        <f aca="false">G87</f>
        <v>kt</v>
      </c>
      <c r="Y58" s="99" t="n">
        <f aca="false">SUM(AA58:DB58)</f>
        <v>1989900</v>
      </c>
      <c r="AA58" s="83" t="n">
        <f aca="false">AA87</f>
        <v>0</v>
      </c>
      <c r="AB58" s="83" t="n">
        <f aca="false">AB87</f>
        <v>0</v>
      </c>
      <c r="AC58" s="83" t="n">
        <f aca="false">AC87</f>
        <v>0</v>
      </c>
      <c r="AD58" s="83" t="n">
        <f aca="false">AD87</f>
        <v>0</v>
      </c>
      <c r="AE58" s="83" t="n">
        <f aca="false">AE87</f>
        <v>24900</v>
      </c>
      <c r="AF58" s="83" t="n">
        <f aca="false">AF87</f>
        <v>40000</v>
      </c>
      <c r="AG58" s="83" t="n">
        <f aca="false">AG87</f>
        <v>40100</v>
      </c>
      <c r="AH58" s="83" t="n">
        <f aca="false">AH87</f>
        <v>40000</v>
      </c>
      <c r="AI58" s="83" t="n">
        <f aca="false">AI87</f>
        <v>40000</v>
      </c>
      <c r="AJ58" s="83" t="n">
        <f aca="false">AJ87</f>
        <v>40000</v>
      </c>
      <c r="AK58" s="83" t="n">
        <f aca="false">AK87</f>
        <v>40100</v>
      </c>
      <c r="AL58" s="83" t="n">
        <f aca="false">AL87</f>
        <v>40000</v>
      </c>
      <c r="AM58" s="83" t="n">
        <f aca="false">AM87</f>
        <v>40000</v>
      </c>
      <c r="AN58" s="83" t="n">
        <f aca="false">AN87</f>
        <v>40000</v>
      </c>
      <c r="AO58" s="83" t="n">
        <f aca="false">AO87</f>
        <v>40100</v>
      </c>
      <c r="AP58" s="83" t="n">
        <f aca="false">AP87</f>
        <v>40000</v>
      </c>
      <c r="AQ58" s="83" t="n">
        <f aca="false">AQ87</f>
        <v>40000</v>
      </c>
      <c r="AR58" s="83" t="n">
        <f aca="false">AR87</f>
        <v>40000</v>
      </c>
      <c r="AS58" s="83" t="n">
        <f aca="false">AS87</f>
        <v>40100</v>
      </c>
      <c r="AT58" s="83" t="n">
        <f aca="false">AT87</f>
        <v>40000</v>
      </c>
      <c r="AU58" s="83" t="n">
        <f aca="false">AU87</f>
        <v>40000</v>
      </c>
      <c r="AV58" s="83" t="n">
        <f aca="false">AV87</f>
        <v>40000</v>
      </c>
      <c r="AW58" s="83" t="n">
        <f aca="false">AW87</f>
        <v>40100</v>
      </c>
      <c r="AX58" s="83" t="n">
        <f aca="false">AX87</f>
        <v>40000</v>
      </c>
      <c r="AY58" s="83" t="n">
        <f aca="false">AY87</f>
        <v>40000</v>
      </c>
      <c r="AZ58" s="83" t="n">
        <f aca="false">AZ87</f>
        <v>40000</v>
      </c>
      <c r="BA58" s="83" t="n">
        <f aca="false">BA87</f>
        <v>40100</v>
      </c>
      <c r="BB58" s="83" t="n">
        <f aca="false">BB87</f>
        <v>40000</v>
      </c>
      <c r="BC58" s="83" t="n">
        <f aca="false">BC87</f>
        <v>40000</v>
      </c>
      <c r="BD58" s="83" t="n">
        <f aca="false">BD87</f>
        <v>40000</v>
      </c>
      <c r="BE58" s="83" t="n">
        <f aca="false">BE87</f>
        <v>40100</v>
      </c>
      <c r="BF58" s="83" t="n">
        <f aca="false">BF87</f>
        <v>40000</v>
      </c>
      <c r="BG58" s="83" t="n">
        <f aca="false">BG87</f>
        <v>40000</v>
      </c>
      <c r="BH58" s="83" t="n">
        <f aca="false">BH87</f>
        <v>40000</v>
      </c>
      <c r="BI58" s="83" t="n">
        <f aca="false">BI87</f>
        <v>40100</v>
      </c>
      <c r="BJ58" s="83" t="n">
        <f aca="false">BJ87</f>
        <v>40000</v>
      </c>
      <c r="BK58" s="83" t="n">
        <f aca="false">BK87</f>
        <v>40000</v>
      </c>
      <c r="BL58" s="83" t="n">
        <f aca="false">BL87</f>
        <v>40000</v>
      </c>
      <c r="BM58" s="83" t="n">
        <f aca="false">BM87</f>
        <v>40100</v>
      </c>
      <c r="BN58" s="83" t="n">
        <f aca="false">BN87</f>
        <v>40000</v>
      </c>
      <c r="BO58" s="83" t="n">
        <f aca="false">BO87</f>
        <v>40000</v>
      </c>
      <c r="BP58" s="83" t="n">
        <f aca="false">BP87</f>
        <v>40000</v>
      </c>
      <c r="BQ58" s="83" t="n">
        <f aca="false">BQ87</f>
        <v>40100</v>
      </c>
      <c r="BR58" s="83" t="n">
        <f aca="false">BR87</f>
        <v>40000</v>
      </c>
      <c r="BS58" s="83" t="n">
        <f aca="false">BS87</f>
        <v>40000</v>
      </c>
      <c r="BT58" s="83" t="n">
        <f aca="false">BT87</f>
        <v>40000</v>
      </c>
      <c r="BU58" s="83" t="n">
        <f aca="false">BU87</f>
        <v>40100</v>
      </c>
      <c r="BV58" s="83" t="n">
        <f aca="false">BV87</f>
        <v>40000</v>
      </c>
      <c r="BW58" s="83" t="n">
        <f aca="false">BW87</f>
        <v>40000</v>
      </c>
      <c r="BX58" s="83" t="n">
        <f aca="false">BX87</f>
        <v>40000</v>
      </c>
      <c r="BY58" s="83" t="n">
        <f aca="false">BY87</f>
        <v>40100</v>
      </c>
      <c r="BZ58" s="83" t="n">
        <f aca="false">BZ87</f>
        <v>40000</v>
      </c>
      <c r="CA58" s="83" t="n">
        <f aca="false">CA87</f>
        <v>40000</v>
      </c>
      <c r="CB58" s="83" t="n">
        <f aca="false">CB87</f>
        <v>40000</v>
      </c>
      <c r="CC58" s="83" t="n">
        <f aca="false">CC87</f>
        <v>3800</v>
      </c>
      <c r="CD58" s="83" t="n">
        <f aca="false">CD87</f>
        <v>0</v>
      </c>
      <c r="CE58" s="83" t="n">
        <f aca="false">CE87</f>
        <v>0</v>
      </c>
      <c r="CF58" s="83" t="n">
        <f aca="false">CF87</f>
        <v>0</v>
      </c>
      <c r="CG58" s="83" t="n">
        <f aca="false">CG87</f>
        <v>0</v>
      </c>
      <c r="CH58" s="83" t="n">
        <f aca="false">CH87</f>
        <v>0</v>
      </c>
      <c r="CI58" s="83" t="n">
        <f aca="false">CI87</f>
        <v>0</v>
      </c>
      <c r="CJ58" s="83" t="n">
        <f aca="false">CJ87</f>
        <v>0</v>
      </c>
      <c r="CK58" s="83" t="n">
        <f aca="false">CK87</f>
        <v>0</v>
      </c>
      <c r="CL58" s="83" t="n">
        <f aca="false">CL87</f>
        <v>0</v>
      </c>
      <c r="CM58" s="83" t="n">
        <f aca="false">CM87</f>
        <v>0</v>
      </c>
      <c r="CN58" s="83" t="n">
        <f aca="false">CN87</f>
        <v>0</v>
      </c>
      <c r="CO58" s="83" t="n">
        <f aca="false">CO87</f>
        <v>0</v>
      </c>
      <c r="CP58" s="83" t="n">
        <f aca="false">CP87</f>
        <v>0</v>
      </c>
      <c r="CQ58" s="83" t="n">
        <f aca="false">CQ87</f>
        <v>0</v>
      </c>
      <c r="CR58" s="83" t="n">
        <f aca="false">CR87</f>
        <v>0</v>
      </c>
      <c r="CS58" s="83" t="n">
        <f aca="false">CS87</f>
        <v>0</v>
      </c>
      <c r="CT58" s="83" t="n">
        <f aca="false">CT87</f>
        <v>0</v>
      </c>
      <c r="CU58" s="83" t="n">
        <f aca="false">CU87</f>
        <v>0</v>
      </c>
      <c r="CV58" s="83" t="n">
        <f aca="false">CV87</f>
        <v>0</v>
      </c>
      <c r="CW58" s="83" t="n">
        <f aca="false">CW87</f>
        <v>0</v>
      </c>
      <c r="CX58" s="83" t="n">
        <f aca="false">CX87</f>
        <v>0</v>
      </c>
      <c r="CY58" s="83" t="n">
        <f aca="false">CY87</f>
        <v>0</v>
      </c>
      <c r="CZ58" s="83" t="n">
        <f aca="false">CZ87</f>
        <v>0</v>
      </c>
      <c r="DA58" s="83" t="n">
        <f aca="false">DA87</f>
        <v>0</v>
      </c>
      <c r="DB58" s="83" t="n">
        <f aca="false">DB87</f>
        <v>0</v>
      </c>
    </row>
    <row r="59" customFormat="false" ht="14.25" hidden="false" customHeight="false" outlineLevel="3" collapsed="false">
      <c r="E59" s="86" t="s">
        <v>310</v>
      </c>
      <c r="G59" s="71" t="s">
        <v>185</v>
      </c>
      <c r="Z59" s="123"/>
      <c r="AA59" s="88" t="n">
        <f aca="false">SUM(AA56:AA57)-SUM(AA58)</f>
        <v>0</v>
      </c>
      <c r="AB59" s="88" t="n">
        <f aca="false">SUM(AB56:AB57)-SUM(AB58)</f>
        <v>0</v>
      </c>
      <c r="AC59" s="88" t="n">
        <f aca="false">SUM(AC56:AC57)-SUM(AC58)</f>
        <v>500</v>
      </c>
      <c r="AD59" s="88" t="n">
        <f aca="false">SUM(AD56:AD57)-SUM(AD58)</f>
        <v>10400</v>
      </c>
      <c r="AE59" s="88" t="n">
        <f aca="false">SUM(AE56:AE57)-SUM(AE58)</f>
        <v>37800</v>
      </c>
      <c r="AF59" s="88" t="n">
        <f aca="false">SUM(AF56:AF57)-SUM(AF58)</f>
        <v>49200</v>
      </c>
      <c r="AG59" s="88" t="n">
        <f aca="false">SUM(AG56:AG57)-SUM(AG58)</f>
        <v>54600</v>
      </c>
      <c r="AH59" s="88" t="n">
        <f aca="false">SUM(AH56:AH57)-SUM(AH58)</f>
        <v>57000</v>
      </c>
      <c r="AI59" s="88" t="n">
        <f aca="false">SUM(AI56:AI57)-SUM(AI58)</f>
        <v>69700</v>
      </c>
      <c r="AJ59" s="88" t="n">
        <f aca="false">SUM(AJ56:AJ57)-SUM(AJ58)</f>
        <v>76400</v>
      </c>
      <c r="AK59" s="88" t="n">
        <f aca="false">SUM(AK56:AK57)-SUM(AK58)</f>
        <v>92500</v>
      </c>
      <c r="AL59" s="88" t="n">
        <f aca="false">SUM(AL56:AL57)-SUM(AL58)</f>
        <v>122400</v>
      </c>
      <c r="AM59" s="88" t="n">
        <f aca="false">SUM(AM56:AM57)-SUM(AM58)</f>
        <v>140200</v>
      </c>
      <c r="AN59" s="88" t="n">
        <f aca="false">SUM(AN56:AN57)-SUM(AN58)</f>
        <v>155200</v>
      </c>
      <c r="AO59" s="88" t="n">
        <f aca="false">SUM(AO56:AO57)-SUM(AO58)</f>
        <v>172900</v>
      </c>
      <c r="AP59" s="88" t="n">
        <f aca="false">SUM(AP56:AP57)-SUM(AP58)</f>
        <v>196300</v>
      </c>
      <c r="AQ59" s="88" t="n">
        <f aca="false">SUM(AQ56:AQ57)-SUM(AQ58)</f>
        <v>230300</v>
      </c>
      <c r="AR59" s="88" t="n">
        <f aca="false">SUM(AR56:AR57)-SUM(AR58)</f>
        <v>264100</v>
      </c>
      <c r="AS59" s="88" t="n">
        <f aca="false">SUM(AS56:AS57)-SUM(AS58)</f>
        <v>281300</v>
      </c>
      <c r="AT59" s="88" t="n">
        <f aca="false">SUM(AT56:AT57)-SUM(AT58)</f>
        <v>293200</v>
      </c>
      <c r="AU59" s="88" t="n">
        <f aca="false">SUM(AU56:AU57)-SUM(AU58)</f>
        <v>301600</v>
      </c>
      <c r="AV59" s="88" t="n">
        <f aca="false">SUM(AV56:AV57)-SUM(AV58)</f>
        <v>305200</v>
      </c>
      <c r="AW59" s="88" t="n">
        <f aca="false">SUM(AW56:AW57)-SUM(AW58)</f>
        <v>320600</v>
      </c>
      <c r="AX59" s="88" t="n">
        <f aca="false">SUM(AX56:AX57)-SUM(AX58)</f>
        <v>337200</v>
      </c>
      <c r="AY59" s="88" t="n">
        <f aca="false">SUM(AY56:AY57)-SUM(AY58)</f>
        <v>358100</v>
      </c>
      <c r="AZ59" s="88" t="n">
        <f aca="false">SUM(AZ56:AZ57)-SUM(AZ58)</f>
        <v>378400</v>
      </c>
      <c r="BA59" s="88" t="n">
        <f aca="false">SUM(BA56:BA57)-SUM(BA58)</f>
        <v>400900</v>
      </c>
      <c r="BB59" s="88" t="n">
        <f aca="false">SUM(BB56:BB57)-SUM(BB58)</f>
        <v>420100</v>
      </c>
      <c r="BC59" s="88" t="n">
        <f aca="false">SUM(BC56:BC57)-SUM(BC58)</f>
        <v>448500</v>
      </c>
      <c r="BD59" s="88" t="n">
        <f aca="false">SUM(BD56:BD57)-SUM(BD58)</f>
        <v>475500</v>
      </c>
      <c r="BE59" s="88" t="n">
        <f aca="false">SUM(BE56:BE57)-SUM(BE58)</f>
        <v>491400</v>
      </c>
      <c r="BF59" s="88" t="n">
        <f aca="false">SUM(BF56:BF57)-SUM(BF58)</f>
        <v>501000</v>
      </c>
      <c r="BG59" s="88" t="n">
        <f aca="false">SUM(BG56:BG57)-SUM(BG58)</f>
        <v>508400</v>
      </c>
      <c r="BH59" s="88" t="n">
        <f aca="false">SUM(BH56:BH57)-SUM(BH58)</f>
        <v>514200</v>
      </c>
      <c r="BI59" s="88" t="n">
        <f aca="false">SUM(BI56:BI57)-SUM(BI58)</f>
        <v>521100</v>
      </c>
      <c r="BJ59" s="88" t="n">
        <f aca="false">SUM(BJ56:BJ57)-SUM(BJ58)</f>
        <v>532000</v>
      </c>
      <c r="BK59" s="88" t="n">
        <f aca="false">SUM(BK56:BK57)-SUM(BK58)</f>
        <v>545100</v>
      </c>
      <c r="BL59" s="88" t="n">
        <f aca="false">SUM(BL56:BL57)-SUM(BL58)</f>
        <v>557800</v>
      </c>
      <c r="BM59" s="88" t="n">
        <f aca="false">SUM(BM56:BM57)-SUM(BM58)</f>
        <v>545500</v>
      </c>
      <c r="BN59" s="88" t="n">
        <f aca="false">SUM(BN56:BN57)-SUM(BN58)</f>
        <v>533200</v>
      </c>
      <c r="BO59" s="88" t="n">
        <f aca="false">SUM(BO56:BO57)-SUM(BO58)</f>
        <v>524100</v>
      </c>
      <c r="BP59" s="88" t="n">
        <f aca="false">SUM(BP56:BP57)-SUM(BP58)</f>
        <v>484100</v>
      </c>
      <c r="BQ59" s="88" t="n">
        <f aca="false">SUM(BQ56:BQ57)-SUM(BQ58)</f>
        <v>444000</v>
      </c>
      <c r="BR59" s="88" t="n">
        <f aca="false">SUM(BR56:BR57)-SUM(BR58)</f>
        <v>404000</v>
      </c>
      <c r="BS59" s="88" t="n">
        <f aca="false">SUM(BS56:BS57)-SUM(BS58)</f>
        <v>364000</v>
      </c>
      <c r="BT59" s="88" t="n">
        <f aca="false">SUM(BT56:BT57)-SUM(BT58)</f>
        <v>324000</v>
      </c>
      <c r="BU59" s="88" t="n">
        <f aca="false">SUM(BU56:BU57)-SUM(BU58)</f>
        <v>283900</v>
      </c>
      <c r="BV59" s="88" t="n">
        <f aca="false">SUM(BV56:BV57)-SUM(BV58)</f>
        <v>243900</v>
      </c>
      <c r="BW59" s="88" t="n">
        <f aca="false">SUM(BW56:BW57)-SUM(BW58)</f>
        <v>203900</v>
      </c>
      <c r="BX59" s="88" t="n">
        <f aca="false">SUM(BX56:BX57)-SUM(BX58)</f>
        <v>163900</v>
      </c>
      <c r="BY59" s="88" t="n">
        <f aca="false">SUM(BY56:BY57)-SUM(BY58)</f>
        <v>123800</v>
      </c>
      <c r="BZ59" s="88" t="n">
        <f aca="false">SUM(BZ56:BZ57)-SUM(BZ58)</f>
        <v>83800</v>
      </c>
      <c r="CA59" s="88" t="n">
        <f aca="false">SUM(CA56:CA57)-SUM(CA58)</f>
        <v>43800</v>
      </c>
      <c r="CB59" s="88" t="n">
        <f aca="false">SUM(CB56:CB57)-SUM(CB58)</f>
        <v>3800</v>
      </c>
      <c r="CC59" s="88" t="n">
        <f aca="false">SUM(CC56:CC57)-SUM(CC58)</f>
        <v>0</v>
      </c>
      <c r="CD59" s="88" t="n">
        <f aca="false">SUM(CD56:CD57)-SUM(CD58)</f>
        <v>0</v>
      </c>
      <c r="CE59" s="88" t="n">
        <f aca="false">SUM(CE56:CE57)-SUM(CE58)</f>
        <v>0</v>
      </c>
      <c r="CF59" s="88" t="n">
        <f aca="false">SUM(CF56:CF57)-SUM(CF58)</f>
        <v>0</v>
      </c>
      <c r="CG59" s="88" t="n">
        <f aca="false">SUM(CG56:CG57)-SUM(CG58)</f>
        <v>0</v>
      </c>
      <c r="CH59" s="88" t="n">
        <f aca="false">SUM(CH56:CH57)-SUM(CH58)</f>
        <v>0</v>
      </c>
      <c r="CI59" s="88" t="n">
        <f aca="false">SUM(CI56:CI57)-SUM(CI58)</f>
        <v>0</v>
      </c>
      <c r="CJ59" s="88" t="n">
        <f aca="false">SUM(CJ56:CJ57)-SUM(CJ58)</f>
        <v>0</v>
      </c>
      <c r="CK59" s="88" t="n">
        <f aca="false">SUM(CK56:CK57)-SUM(CK58)</f>
        <v>0</v>
      </c>
      <c r="CL59" s="88" t="n">
        <f aca="false">SUM(CL56:CL57)-SUM(CL58)</f>
        <v>0</v>
      </c>
      <c r="CM59" s="88" t="n">
        <f aca="false">SUM(CM56:CM57)-SUM(CM58)</f>
        <v>0</v>
      </c>
      <c r="CN59" s="88" t="n">
        <f aca="false">SUM(CN56:CN57)-SUM(CN58)</f>
        <v>0</v>
      </c>
      <c r="CO59" s="88" t="n">
        <f aca="false">SUM(CO56:CO57)-SUM(CO58)</f>
        <v>0</v>
      </c>
      <c r="CP59" s="88" t="n">
        <f aca="false">SUM(CP56:CP57)-SUM(CP58)</f>
        <v>0</v>
      </c>
      <c r="CQ59" s="88" t="n">
        <f aca="false">SUM(CQ56:CQ57)-SUM(CQ58)</f>
        <v>0</v>
      </c>
      <c r="CR59" s="88" t="n">
        <f aca="false">SUM(CR56:CR57)-SUM(CR58)</f>
        <v>0</v>
      </c>
      <c r="CS59" s="88" t="n">
        <f aca="false">SUM(CS56:CS57)-SUM(CS58)</f>
        <v>0</v>
      </c>
      <c r="CT59" s="88" t="n">
        <f aca="false">SUM(CT56:CT57)-SUM(CT58)</f>
        <v>0</v>
      </c>
      <c r="CU59" s="88" t="n">
        <f aca="false">SUM(CU56:CU57)-SUM(CU58)</f>
        <v>0</v>
      </c>
      <c r="CV59" s="88" t="n">
        <f aca="false">SUM(CV56:CV57)-SUM(CV58)</f>
        <v>0</v>
      </c>
      <c r="CW59" s="88" t="n">
        <f aca="false">SUM(CW56:CW57)-SUM(CW58)</f>
        <v>0</v>
      </c>
      <c r="CX59" s="88" t="n">
        <f aca="false">SUM(CX56:CX57)-SUM(CX58)</f>
        <v>0</v>
      </c>
      <c r="CY59" s="88" t="n">
        <f aca="false">SUM(CY56:CY57)-SUM(CY58)</f>
        <v>0</v>
      </c>
      <c r="CZ59" s="88" t="n">
        <f aca="false">SUM(CZ56:CZ57)-SUM(CZ58)</f>
        <v>0</v>
      </c>
      <c r="DA59" s="88" t="n">
        <f aca="false">SUM(DA56:DA57)-SUM(DA58)</f>
        <v>0</v>
      </c>
      <c r="DB59" s="88" t="n">
        <f aca="false">SUM(DB56:DB57)-SUM(DB58)</f>
        <v>0</v>
      </c>
    </row>
    <row r="60" customFormat="false" ht="14.25" hidden="false" customHeight="false" outlineLevel="3" collapsed="false"/>
    <row r="61" customFormat="false" ht="14.25" hidden="false" customHeight="false" outlineLevel="3" collapsed="false">
      <c r="C61" s="78" t="s">
        <v>311</v>
      </c>
    </row>
    <row r="62" customFormat="false" ht="14.25" hidden="false" customHeight="false" outlineLevel="3" collapsed="false"/>
    <row r="63" customFormat="false" ht="14.25" hidden="false" customHeight="false" outlineLevel="3" collapsed="false">
      <c r="E63" s="118" t="s">
        <v>312</v>
      </c>
      <c r="F63" s="118"/>
      <c r="G63" s="119" t="s">
        <v>185</v>
      </c>
      <c r="H63" s="118"/>
      <c r="Y63" s="118"/>
      <c r="AA63" s="124" t="n">
        <f aca="false">Z66</f>
        <v>0</v>
      </c>
      <c r="AB63" s="124" t="n">
        <f aca="false">AA66</f>
        <v>0</v>
      </c>
      <c r="AC63" s="124" t="n">
        <f aca="false">AB66</f>
        <v>0</v>
      </c>
      <c r="AD63" s="124" t="n">
        <f aca="false">AC66</f>
        <v>0</v>
      </c>
      <c r="AE63" s="124" t="n">
        <f aca="false">AD66</f>
        <v>0</v>
      </c>
      <c r="AF63" s="124" t="n">
        <f aca="false">AE66</f>
        <v>167.14</v>
      </c>
      <c r="AG63" s="124" t="n">
        <f aca="false">AF66</f>
        <v>250.36</v>
      </c>
      <c r="AH63" s="124" t="n">
        <f aca="false">AG66</f>
        <v>292.48</v>
      </c>
      <c r="AI63" s="124" t="n">
        <f aca="false">AH66</f>
        <v>311.2</v>
      </c>
      <c r="AJ63" s="124" t="n">
        <f aca="false">AI66</f>
        <v>412.8</v>
      </c>
      <c r="AK63" s="124" t="n">
        <f aca="false">AJ66</f>
        <v>466.4</v>
      </c>
      <c r="AL63" s="124" t="n">
        <f aca="false">AK66</f>
        <v>580.71</v>
      </c>
      <c r="AM63" s="124" t="n">
        <f aca="false">AL66</f>
        <v>760.11</v>
      </c>
      <c r="AN63" s="124" t="n">
        <f aca="false">AM66</f>
        <v>849.11</v>
      </c>
      <c r="AO63" s="124" t="n">
        <f aca="false">AN66</f>
        <v>918.11</v>
      </c>
      <c r="AP63" s="124" t="n">
        <f aca="false">AO66</f>
        <v>1004.84</v>
      </c>
      <c r="AQ63" s="124" t="n">
        <f aca="false">AP66</f>
        <v>1126.52</v>
      </c>
      <c r="AR63" s="124" t="n">
        <f aca="false">AQ66</f>
        <v>1327.12</v>
      </c>
      <c r="AS63" s="124" t="n">
        <f aca="false">AR66</f>
        <v>1526.54</v>
      </c>
      <c r="AT63" s="124" t="n">
        <f aca="false">AS66</f>
        <v>1628.02</v>
      </c>
      <c r="AU63" s="124" t="n">
        <f aca="false">AT66</f>
        <v>1687.52</v>
      </c>
      <c r="AV63" s="124" t="n">
        <f aca="false">AU66</f>
        <v>1729.52</v>
      </c>
      <c r="AW63" s="124" t="n">
        <f aca="false">AV66</f>
        <v>1744.28</v>
      </c>
      <c r="AX63" s="124" t="n">
        <f aca="false">AW66</f>
        <v>1816.66</v>
      </c>
      <c r="AY63" s="124" t="n">
        <f aca="false">AX66</f>
        <v>1893.02</v>
      </c>
      <c r="AZ63" s="124" t="n">
        <f aca="false">AY66</f>
        <v>1987.07</v>
      </c>
      <c r="BA63" s="124" t="n">
        <f aca="false">AZ66</f>
        <v>2082.48</v>
      </c>
      <c r="BB63" s="124" t="n">
        <f aca="false">BA66</f>
        <v>2176.98</v>
      </c>
      <c r="BC63" s="124" t="n">
        <f aca="false">BB66</f>
        <v>2244.18</v>
      </c>
      <c r="BD63" s="124" t="n">
        <f aca="false">BC66</f>
        <v>2366.3</v>
      </c>
      <c r="BE63" s="124" t="n">
        <f aca="false">BD66</f>
        <v>2487.8</v>
      </c>
      <c r="BF63" s="124" t="n">
        <f aca="false">BE66</f>
        <v>2549.81</v>
      </c>
      <c r="BG63" s="124" t="n">
        <f aca="false">BF66</f>
        <v>2586.29</v>
      </c>
      <c r="BH63" s="124" t="n">
        <f aca="false">BG66</f>
        <v>2615.89</v>
      </c>
      <c r="BI63" s="124" t="n">
        <f aca="false">BH66</f>
        <v>2639.67</v>
      </c>
      <c r="BJ63" s="124" t="n">
        <f aca="false">BI66</f>
        <v>2668.65</v>
      </c>
      <c r="BK63" s="124" t="n">
        <f aca="false">BJ66</f>
        <v>2724.24</v>
      </c>
      <c r="BL63" s="124" t="n">
        <f aca="false">BK66</f>
        <v>2789.74</v>
      </c>
      <c r="BM63" s="124" t="n">
        <f aca="false">BL66</f>
        <v>2849.43</v>
      </c>
      <c r="BN63" s="124" t="n">
        <f aca="false">BM66</f>
        <v>2800.23</v>
      </c>
      <c r="BO63" s="124" t="n">
        <f aca="false">BN66</f>
        <v>2746.11</v>
      </c>
      <c r="BP63" s="124" t="n">
        <f aca="false">BO66</f>
        <v>2702.43</v>
      </c>
      <c r="BQ63" s="124" t="n">
        <f aca="false">BP66</f>
        <v>2618.43</v>
      </c>
      <c r="BR63" s="124" t="n">
        <f aca="false">BQ66</f>
        <v>2534.22</v>
      </c>
      <c r="BS63" s="124" t="n">
        <f aca="false">BR66</f>
        <v>2450.22</v>
      </c>
      <c r="BT63" s="124" t="n">
        <f aca="false">BS66</f>
        <v>2366.22</v>
      </c>
      <c r="BU63" s="124" t="n">
        <f aca="false">BT66</f>
        <v>2314.22</v>
      </c>
      <c r="BV63" s="124" t="n">
        <f aca="false">BU66</f>
        <v>2262.09</v>
      </c>
      <c r="BW63" s="124" t="n">
        <f aca="false">BV66</f>
        <v>2210.09</v>
      </c>
      <c r="BX63" s="124" t="n">
        <f aca="false">BW66</f>
        <v>2158.09</v>
      </c>
      <c r="BY63" s="124" t="n">
        <f aca="false">BX66</f>
        <v>2106.09</v>
      </c>
      <c r="BZ63" s="124" t="n">
        <f aca="false">BY66</f>
        <v>2053.96</v>
      </c>
      <c r="CA63" s="124" t="n">
        <f aca="false">BZ66</f>
        <v>2001.96</v>
      </c>
      <c r="CB63" s="124" t="n">
        <f aca="false">CA66</f>
        <v>1949.96</v>
      </c>
      <c r="CC63" s="124" t="n">
        <f aca="false">CB66</f>
        <v>1897.96</v>
      </c>
      <c r="CD63" s="124" t="n">
        <f aca="false">CC66</f>
        <v>1893.02</v>
      </c>
      <c r="CE63" s="124" t="n">
        <f aca="false">CD66</f>
        <v>1893.02</v>
      </c>
      <c r="CF63" s="124" t="n">
        <f aca="false">CE66</f>
        <v>1893.02</v>
      </c>
      <c r="CG63" s="124" t="n">
        <f aca="false">CF66</f>
        <v>1893.02</v>
      </c>
      <c r="CH63" s="124" t="n">
        <f aca="false">CG66</f>
        <v>1893.02</v>
      </c>
      <c r="CI63" s="124" t="n">
        <f aca="false">CH66</f>
        <v>1893.02</v>
      </c>
      <c r="CJ63" s="124" t="n">
        <f aca="false">CI66</f>
        <v>1893.02</v>
      </c>
      <c r="CK63" s="124" t="n">
        <f aca="false">CJ66</f>
        <v>1893.02</v>
      </c>
      <c r="CL63" s="124" t="n">
        <f aca="false">CK66</f>
        <v>1893.02</v>
      </c>
      <c r="CM63" s="124" t="n">
        <f aca="false">CL66</f>
        <v>1893.02</v>
      </c>
      <c r="CN63" s="124" t="n">
        <f aca="false">CM66</f>
        <v>1893.02</v>
      </c>
      <c r="CO63" s="124" t="n">
        <f aca="false">CN66</f>
        <v>1893.02</v>
      </c>
      <c r="CP63" s="124" t="n">
        <f aca="false">CO66</f>
        <v>1893.02</v>
      </c>
      <c r="CQ63" s="124" t="n">
        <f aca="false">CP66</f>
        <v>1893.02</v>
      </c>
      <c r="CR63" s="124" t="n">
        <f aca="false">CQ66</f>
        <v>1893.02</v>
      </c>
      <c r="CS63" s="124" t="n">
        <f aca="false">CR66</f>
        <v>1893.02</v>
      </c>
      <c r="CT63" s="124" t="n">
        <f aca="false">CS66</f>
        <v>1893.02</v>
      </c>
      <c r="CU63" s="124" t="n">
        <f aca="false">CT66</f>
        <v>1893.02</v>
      </c>
      <c r="CV63" s="124" t="n">
        <f aca="false">CU66</f>
        <v>1893.02</v>
      </c>
      <c r="CW63" s="124" t="n">
        <f aca="false">CV66</f>
        <v>1893.02</v>
      </c>
      <c r="CX63" s="124" t="n">
        <f aca="false">CW66</f>
        <v>1893.02</v>
      </c>
      <c r="CY63" s="124" t="n">
        <f aca="false">CX66</f>
        <v>1893.02</v>
      </c>
      <c r="CZ63" s="124" t="n">
        <f aca="false">CY66</f>
        <v>1893.02</v>
      </c>
      <c r="DA63" s="124" t="n">
        <f aca="false">CZ66</f>
        <v>1893.02</v>
      </c>
      <c r="DB63" s="124" t="n">
        <f aca="false">DA66</f>
        <v>1893.02</v>
      </c>
    </row>
    <row r="64" customFormat="false" ht="14.25" hidden="false" customHeight="false" outlineLevel="3" collapsed="false">
      <c r="E64" s="118" t="str">
        <f aca="false">E44</f>
        <v>Ore mined contained copper</v>
      </c>
      <c r="F64" s="118"/>
      <c r="G64" s="119" t="str">
        <f aca="false">G44</f>
        <v>kt</v>
      </c>
      <c r="H64" s="118"/>
      <c r="Y64" s="125" t="n">
        <f aca="false">SUM(AA64:DB64)</f>
        <v>10318.99</v>
      </c>
      <c r="AA64" s="124" t="n">
        <f aca="false">AA44</f>
        <v>0</v>
      </c>
      <c r="AB64" s="124" t="n">
        <f aca="false">AB44</f>
        <v>0</v>
      </c>
      <c r="AC64" s="124" t="n">
        <f aca="false">AC44</f>
        <v>0</v>
      </c>
      <c r="AD64" s="124" t="n">
        <f aca="false">AD44</f>
        <v>0</v>
      </c>
      <c r="AE64" s="124" t="n">
        <f aca="false">AE44</f>
        <v>319.03</v>
      </c>
      <c r="AF64" s="124" t="n">
        <f aca="false">AF44</f>
        <v>375.22</v>
      </c>
      <c r="AG64" s="124" t="n">
        <f aca="false">AG44</f>
        <v>354.9</v>
      </c>
      <c r="AH64" s="124" t="n">
        <f aca="false">AH44</f>
        <v>330.72</v>
      </c>
      <c r="AI64" s="124" t="n">
        <f aca="false">AI44</f>
        <v>421.6</v>
      </c>
      <c r="AJ64" s="124" t="n">
        <f aca="false">AJ44</f>
        <v>373.6</v>
      </c>
      <c r="AK64" s="124" t="n">
        <f aca="false">AK44</f>
        <v>399.02</v>
      </c>
      <c r="AL64" s="124" t="n">
        <f aca="false">AL44</f>
        <v>419.4</v>
      </c>
      <c r="AM64" s="124" t="n">
        <f aca="false">AM44</f>
        <v>289</v>
      </c>
      <c r="AN64" s="124" t="n">
        <f aca="false">AN44</f>
        <v>253</v>
      </c>
      <c r="AO64" s="124" t="n">
        <f aca="false">AO44</f>
        <v>283.22</v>
      </c>
      <c r="AP64" s="124" t="n">
        <f aca="false">AP44</f>
        <v>329.68</v>
      </c>
      <c r="AQ64" s="124" t="n">
        <f aca="false">AQ44</f>
        <v>436.6</v>
      </c>
      <c r="AR64" s="124" t="n">
        <f aca="false">AR44</f>
        <v>435.42</v>
      </c>
      <c r="AS64" s="124" t="n">
        <f aca="false">AS44</f>
        <v>338.07</v>
      </c>
      <c r="AT64" s="124" t="n">
        <f aca="false">AT44</f>
        <v>259.5</v>
      </c>
      <c r="AU64" s="124" t="n">
        <f aca="false">AU44</f>
        <v>242</v>
      </c>
      <c r="AV64" s="124" t="n">
        <f aca="false">AV44</f>
        <v>178.76</v>
      </c>
      <c r="AW64" s="124" t="n">
        <f aca="false">AW44</f>
        <v>260.85</v>
      </c>
      <c r="AX64" s="124" t="n">
        <f aca="false">AX44</f>
        <v>260.36</v>
      </c>
      <c r="AY64" s="124" t="n">
        <f aca="false">AY44</f>
        <v>274.05</v>
      </c>
      <c r="AZ64" s="124" t="n">
        <f aca="false">AZ44</f>
        <v>283.41</v>
      </c>
      <c r="BA64" s="124" t="n">
        <f aca="false">BA44</f>
        <v>262.92</v>
      </c>
      <c r="BB64" s="124" t="n">
        <f aca="false">BB44</f>
        <v>207.2</v>
      </c>
      <c r="BC64" s="124" t="n">
        <f aca="false">BC44</f>
        <v>294.12</v>
      </c>
      <c r="BD64" s="124" t="n">
        <f aca="false">BD44</f>
        <v>301.5</v>
      </c>
      <c r="BE64" s="124" t="n">
        <f aca="false">BE44</f>
        <v>218.4</v>
      </c>
      <c r="BF64" s="124" t="n">
        <f aca="false">BF44</f>
        <v>188.48</v>
      </c>
      <c r="BG64" s="124" t="n">
        <f aca="false">BG44</f>
        <v>189.6</v>
      </c>
      <c r="BH64" s="124" t="n">
        <f aca="false">BH44</f>
        <v>187.78</v>
      </c>
      <c r="BI64" s="124" t="n">
        <f aca="false">BI44</f>
        <v>197.4</v>
      </c>
      <c r="BJ64" s="124" t="n">
        <f aca="false">BJ44</f>
        <v>259.59</v>
      </c>
      <c r="BK64" s="124" t="n">
        <f aca="false">BK44</f>
        <v>265.5</v>
      </c>
      <c r="BL64" s="124" t="n">
        <f aca="false">BL44</f>
        <v>247.69</v>
      </c>
      <c r="BM64" s="124" t="n">
        <f aca="false">BM44</f>
        <v>111.2</v>
      </c>
      <c r="BN64" s="124" t="n">
        <f aca="false">BN44</f>
        <v>121.88</v>
      </c>
      <c r="BO64" s="124" t="n">
        <f aca="false">BO44</f>
        <v>148.32</v>
      </c>
      <c r="BP64" s="124" t="n">
        <f aca="false">BP44</f>
        <v>0</v>
      </c>
      <c r="BQ64" s="124" t="n">
        <f aca="false">BQ44</f>
        <v>0</v>
      </c>
      <c r="BR64" s="124" t="n">
        <f aca="false">BR44</f>
        <v>0</v>
      </c>
      <c r="BS64" s="124" t="n">
        <f aca="false">BS44</f>
        <v>0</v>
      </c>
      <c r="BT64" s="124" t="n">
        <f aca="false">BT44</f>
        <v>0</v>
      </c>
      <c r="BU64" s="124" t="n">
        <f aca="false">BU44</f>
        <v>0</v>
      </c>
      <c r="BV64" s="124" t="n">
        <f aca="false">BV44</f>
        <v>0</v>
      </c>
      <c r="BW64" s="124" t="n">
        <f aca="false">BW44</f>
        <v>0</v>
      </c>
      <c r="BX64" s="124" t="n">
        <f aca="false">BX44</f>
        <v>0</v>
      </c>
      <c r="BY64" s="124" t="n">
        <f aca="false">BY44</f>
        <v>0</v>
      </c>
      <c r="BZ64" s="124" t="n">
        <f aca="false">BZ44</f>
        <v>0</v>
      </c>
      <c r="CA64" s="124" t="n">
        <f aca="false">CA44</f>
        <v>0</v>
      </c>
      <c r="CB64" s="124" t="n">
        <f aca="false">CB44</f>
        <v>0</v>
      </c>
      <c r="CC64" s="124" t="n">
        <f aca="false">CC44</f>
        <v>0</v>
      </c>
      <c r="CD64" s="124" t="n">
        <f aca="false">CD44</f>
        <v>0</v>
      </c>
      <c r="CE64" s="124" t="n">
        <f aca="false">CE44</f>
        <v>0</v>
      </c>
      <c r="CF64" s="124" t="n">
        <f aca="false">CF44</f>
        <v>0</v>
      </c>
      <c r="CG64" s="124" t="n">
        <f aca="false">CG44</f>
        <v>0</v>
      </c>
      <c r="CH64" s="124" t="n">
        <f aca="false">CH44</f>
        <v>0</v>
      </c>
      <c r="CI64" s="124" t="n">
        <f aca="false">CI44</f>
        <v>0</v>
      </c>
      <c r="CJ64" s="124" t="n">
        <f aca="false">CJ44</f>
        <v>0</v>
      </c>
      <c r="CK64" s="124" t="n">
        <f aca="false">CK44</f>
        <v>0</v>
      </c>
      <c r="CL64" s="124" t="n">
        <f aca="false">CL44</f>
        <v>0</v>
      </c>
      <c r="CM64" s="124" t="n">
        <f aca="false">CM44</f>
        <v>0</v>
      </c>
      <c r="CN64" s="124" t="n">
        <f aca="false">CN44</f>
        <v>0</v>
      </c>
      <c r="CO64" s="124" t="n">
        <f aca="false">CO44</f>
        <v>0</v>
      </c>
      <c r="CP64" s="124" t="n">
        <f aca="false">CP44</f>
        <v>0</v>
      </c>
      <c r="CQ64" s="124" t="n">
        <f aca="false">CQ44</f>
        <v>0</v>
      </c>
      <c r="CR64" s="124" t="n">
        <f aca="false">CR44</f>
        <v>0</v>
      </c>
      <c r="CS64" s="124" t="n">
        <f aca="false">CS44</f>
        <v>0</v>
      </c>
      <c r="CT64" s="124" t="n">
        <f aca="false">CT44</f>
        <v>0</v>
      </c>
      <c r="CU64" s="124" t="n">
        <f aca="false">CU44</f>
        <v>0</v>
      </c>
      <c r="CV64" s="124" t="n">
        <f aca="false">CV44</f>
        <v>0</v>
      </c>
      <c r="CW64" s="124" t="n">
        <f aca="false">CW44</f>
        <v>0</v>
      </c>
      <c r="CX64" s="124" t="n">
        <f aca="false">CX44</f>
        <v>0</v>
      </c>
      <c r="CY64" s="124" t="n">
        <f aca="false">CY44</f>
        <v>0</v>
      </c>
      <c r="CZ64" s="124" t="n">
        <f aca="false">CZ44</f>
        <v>0</v>
      </c>
      <c r="DA64" s="124" t="n">
        <f aca="false">DA44</f>
        <v>0</v>
      </c>
      <c r="DB64" s="124" t="n">
        <f aca="false">DB44</f>
        <v>0</v>
      </c>
    </row>
    <row r="65" customFormat="false" ht="14.25" hidden="false" customHeight="false" outlineLevel="3" collapsed="false">
      <c r="E65" s="118" t="str">
        <f aca="false">E90</f>
        <v>Ore processed contained copper</v>
      </c>
      <c r="F65" s="118"/>
      <c r="G65" s="119" t="str">
        <f aca="false">G90</f>
        <v>kt</v>
      </c>
      <c r="H65" s="118"/>
      <c r="Y65" s="125" t="n">
        <f aca="false">SUM(AA65:DB65)</f>
        <v>8425.97</v>
      </c>
      <c r="AA65" s="124" t="n">
        <f aca="false">AA90</f>
        <v>0</v>
      </c>
      <c r="AB65" s="124" t="n">
        <f aca="false">AB90</f>
        <v>0</v>
      </c>
      <c r="AC65" s="124" t="n">
        <f aca="false">AC90</f>
        <v>0</v>
      </c>
      <c r="AD65" s="124" t="n">
        <f aca="false">AD90</f>
        <v>0</v>
      </c>
      <c r="AE65" s="124" t="n">
        <f aca="false">AE90</f>
        <v>151.89</v>
      </c>
      <c r="AF65" s="124" t="n">
        <f aca="false">AF90</f>
        <v>292</v>
      </c>
      <c r="AG65" s="124" t="n">
        <f aca="false">AG90</f>
        <v>312.78</v>
      </c>
      <c r="AH65" s="124" t="n">
        <f aca="false">AH90</f>
        <v>312</v>
      </c>
      <c r="AI65" s="124" t="n">
        <f aca="false">AI90</f>
        <v>320</v>
      </c>
      <c r="AJ65" s="124" t="n">
        <f aca="false">AJ90</f>
        <v>320</v>
      </c>
      <c r="AK65" s="124" t="n">
        <f aca="false">AK90</f>
        <v>284.71</v>
      </c>
      <c r="AL65" s="124" t="n">
        <f aca="false">AL90</f>
        <v>240</v>
      </c>
      <c r="AM65" s="124" t="n">
        <f aca="false">AM90</f>
        <v>200</v>
      </c>
      <c r="AN65" s="124" t="n">
        <f aca="false">AN90</f>
        <v>184</v>
      </c>
      <c r="AO65" s="124" t="n">
        <f aca="false">AO90</f>
        <v>196.49</v>
      </c>
      <c r="AP65" s="124" t="n">
        <f aca="false">AP90</f>
        <v>208</v>
      </c>
      <c r="AQ65" s="124" t="n">
        <f aca="false">AQ90</f>
        <v>236</v>
      </c>
      <c r="AR65" s="124" t="n">
        <f aca="false">AR90</f>
        <v>236</v>
      </c>
      <c r="AS65" s="124" t="n">
        <f aca="false">AS90</f>
        <v>236.59</v>
      </c>
      <c r="AT65" s="124" t="n">
        <f aca="false">AT90</f>
        <v>200</v>
      </c>
      <c r="AU65" s="124" t="n">
        <f aca="false">AU90</f>
        <v>200</v>
      </c>
      <c r="AV65" s="124" t="n">
        <f aca="false">AV90</f>
        <v>164</v>
      </c>
      <c r="AW65" s="124" t="n">
        <f aca="false">AW90</f>
        <v>188.47</v>
      </c>
      <c r="AX65" s="124" t="n">
        <f aca="false">AX90</f>
        <v>184</v>
      </c>
      <c r="AY65" s="124" t="n">
        <f aca="false">AY90</f>
        <v>180</v>
      </c>
      <c r="AZ65" s="124" t="n">
        <f aca="false">AZ90</f>
        <v>188</v>
      </c>
      <c r="BA65" s="124" t="n">
        <f aca="false">BA90</f>
        <v>168.42</v>
      </c>
      <c r="BB65" s="124" t="n">
        <f aca="false">BB90</f>
        <v>140</v>
      </c>
      <c r="BC65" s="124" t="n">
        <f aca="false">BC90</f>
        <v>172</v>
      </c>
      <c r="BD65" s="124" t="n">
        <f aca="false">BD90</f>
        <v>180</v>
      </c>
      <c r="BE65" s="124" t="n">
        <f aca="false">BE90</f>
        <v>156.39</v>
      </c>
      <c r="BF65" s="124" t="n">
        <f aca="false">BF90</f>
        <v>152</v>
      </c>
      <c r="BG65" s="124" t="n">
        <f aca="false">BG90</f>
        <v>160</v>
      </c>
      <c r="BH65" s="124" t="n">
        <f aca="false">BH90</f>
        <v>164</v>
      </c>
      <c r="BI65" s="124" t="n">
        <f aca="false">BI90</f>
        <v>168.42</v>
      </c>
      <c r="BJ65" s="124" t="n">
        <f aca="false">BJ90</f>
        <v>204</v>
      </c>
      <c r="BK65" s="124" t="n">
        <f aca="false">BK90</f>
        <v>200</v>
      </c>
      <c r="BL65" s="124" t="n">
        <f aca="false">BL90</f>
        <v>188</v>
      </c>
      <c r="BM65" s="124" t="n">
        <f aca="false">BM90</f>
        <v>160.4</v>
      </c>
      <c r="BN65" s="124" t="n">
        <f aca="false">BN90</f>
        <v>176</v>
      </c>
      <c r="BO65" s="124" t="n">
        <f aca="false">BO90</f>
        <v>192</v>
      </c>
      <c r="BP65" s="124" t="n">
        <f aca="false">BP90</f>
        <v>84</v>
      </c>
      <c r="BQ65" s="124" t="n">
        <f aca="false">BQ90</f>
        <v>84.21</v>
      </c>
      <c r="BR65" s="124" t="n">
        <f aca="false">BR90</f>
        <v>84</v>
      </c>
      <c r="BS65" s="124" t="n">
        <f aca="false">BS90</f>
        <v>84</v>
      </c>
      <c r="BT65" s="124" t="n">
        <f aca="false">BT90</f>
        <v>52</v>
      </c>
      <c r="BU65" s="124" t="n">
        <f aca="false">BU90</f>
        <v>52.13</v>
      </c>
      <c r="BV65" s="124" t="n">
        <f aca="false">BV90</f>
        <v>52</v>
      </c>
      <c r="BW65" s="124" t="n">
        <f aca="false">BW90</f>
        <v>52</v>
      </c>
      <c r="BX65" s="124" t="n">
        <f aca="false">BX90</f>
        <v>52</v>
      </c>
      <c r="BY65" s="124" t="n">
        <f aca="false">BY90</f>
        <v>52.13</v>
      </c>
      <c r="BZ65" s="124" t="n">
        <f aca="false">BZ90</f>
        <v>52</v>
      </c>
      <c r="CA65" s="124" t="n">
        <f aca="false">CA90</f>
        <v>52</v>
      </c>
      <c r="CB65" s="124" t="n">
        <f aca="false">CB90</f>
        <v>52</v>
      </c>
      <c r="CC65" s="124" t="n">
        <f aca="false">CC90</f>
        <v>4.94</v>
      </c>
      <c r="CD65" s="124" t="n">
        <f aca="false">CD90</f>
        <v>0</v>
      </c>
      <c r="CE65" s="124" t="n">
        <f aca="false">CE90</f>
        <v>0</v>
      </c>
      <c r="CF65" s="124" t="n">
        <f aca="false">CF90</f>
        <v>0</v>
      </c>
      <c r="CG65" s="124" t="n">
        <f aca="false">CG90</f>
        <v>0</v>
      </c>
      <c r="CH65" s="124" t="n">
        <f aca="false">CH90</f>
        <v>0</v>
      </c>
      <c r="CI65" s="124" t="n">
        <f aca="false">CI90</f>
        <v>0</v>
      </c>
      <c r="CJ65" s="124" t="n">
        <f aca="false">CJ90</f>
        <v>0</v>
      </c>
      <c r="CK65" s="124" t="n">
        <f aca="false">CK90</f>
        <v>0</v>
      </c>
      <c r="CL65" s="124" t="n">
        <f aca="false">CL90</f>
        <v>0</v>
      </c>
      <c r="CM65" s="124" t="n">
        <f aca="false">CM90</f>
        <v>0</v>
      </c>
      <c r="CN65" s="124" t="n">
        <f aca="false">CN90</f>
        <v>0</v>
      </c>
      <c r="CO65" s="124" t="n">
        <f aca="false">CO90</f>
        <v>0</v>
      </c>
      <c r="CP65" s="124" t="n">
        <f aca="false">CP90</f>
        <v>0</v>
      </c>
      <c r="CQ65" s="124" t="n">
        <f aca="false">CQ90</f>
        <v>0</v>
      </c>
      <c r="CR65" s="124" t="n">
        <f aca="false">CR90</f>
        <v>0</v>
      </c>
      <c r="CS65" s="124" t="n">
        <f aca="false">CS90</f>
        <v>0</v>
      </c>
      <c r="CT65" s="124" t="n">
        <f aca="false">CT90</f>
        <v>0</v>
      </c>
      <c r="CU65" s="124" t="n">
        <f aca="false">CU90</f>
        <v>0</v>
      </c>
      <c r="CV65" s="124" t="n">
        <f aca="false">CV90</f>
        <v>0</v>
      </c>
      <c r="CW65" s="124" t="n">
        <f aca="false">CW90</f>
        <v>0</v>
      </c>
      <c r="CX65" s="124" t="n">
        <f aca="false">CX90</f>
        <v>0</v>
      </c>
      <c r="CY65" s="124" t="n">
        <f aca="false">CY90</f>
        <v>0</v>
      </c>
      <c r="CZ65" s="124" t="n">
        <f aca="false">CZ90</f>
        <v>0</v>
      </c>
      <c r="DA65" s="124" t="n">
        <f aca="false">DA90</f>
        <v>0</v>
      </c>
      <c r="DB65" s="124" t="n">
        <f aca="false">DB90</f>
        <v>0</v>
      </c>
    </row>
    <row r="66" customFormat="false" ht="14.25" hidden="false" customHeight="false" outlineLevel="3" collapsed="false">
      <c r="E66" s="126" t="s">
        <v>313</v>
      </c>
      <c r="F66" s="118"/>
      <c r="G66" s="119" t="s">
        <v>185</v>
      </c>
      <c r="H66" s="118"/>
      <c r="Y66" s="118"/>
      <c r="Z66" s="123"/>
      <c r="AA66" s="127" t="n">
        <f aca="false">SUM(AA63:AA64)-SUM(AA65)</f>
        <v>0</v>
      </c>
      <c r="AB66" s="127" t="n">
        <f aca="false">SUM(AB63:AB64)-SUM(AB65)</f>
        <v>0</v>
      </c>
      <c r="AC66" s="127" t="n">
        <f aca="false">SUM(AC63:AC64)-SUM(AC65)</f>
        <v>0</v>
      </c>
      <c r="AD66" s="127" t="n">
        <f aca="false">SUM(AD63:AD64)-SUM(AD65)</f>
        <v>0</v>
      </c>
      <c r="AE66" s="127" t="n">
        <f aca="false">SUM(AE63:AE64)-SUM(AE65)</f>
        <v>167.14</v>
      </c>
      <c r="AF66" s="127" t="n">
        <f aca="false">SUM(AF63:AF64)-SUM(AF65)</f>
        <v>250.36</v>
      </c>
      <c r="AG66" s="127" t="n">
        <f aca="false">SUM(AG63:AG64)-SUM(AG65)</f>
        <v>292.48</v>
      </c>
      <c r="AH66" s="127" t="n">
        <f aca="false">SUM(AH63:AH64)-SUM(AH65)</f>
        <v>311.2</v>
      </c>
      <c r="AI66" s="127" t="n">
        <f aca="false">SUM(AI63:AI64)-SUM(AI65)</f>
        <v>412.8</v>
      </c>
      <c r="AJ66" s="127" t="n">
        <f aca="false">SUM(AJ63:AJ64)-SUM(AJ65)</f>
        <v>466.4</v>
      </c>
      <c r="AK66" s="127" t="n">
        <f aca="false">SUM(AK63:AK64)-SUM(AK65)</f>
        <v>580.71</v>
      </c>
      <c r="AL66" s="127" t="n">
        <f aca="false">SUM(AL63:AL64)-SUM(AL65)</f>
        <v>760.11</v>
      </c>
      <c r="AM66" s="127" t="n">
        <f aca="false">SUM(AM63:AM64)-SUM(AM65)</f>
        <v>849.11</v>
      </c>
      <c r="AN66" s="127" t="n">
        <f aca="false">SUM(AN63:AN64)-SUM(AN65)</f>
        <v>918.11</v>
      </c>
      <c r="AO66" s="127" t="n">
        <f aca="false">SUM(AO63:AO64)-SUM(AO65)</f>
        <v>1004.84</v>
      </c>
      <c r="AP66" s="127" t="n">
        <f aca="false">SUM(AP63:AP64)-SUM(AP65)</f>
        <v>1126.52</v>
      </c>
      <c r="AQ66" s="127" t="n">
        <f aca="false">SUM(AQ63:AQ64)-SUM(AQ65)</f>
        <v>1327.12</v>
      </c>
      <c r="AR66" s="127" t="n">
        <f aca="false">SUM(AR63:AR64)-SUM(AR65)</f>
        <v>1526.54</v>
      </c>
      <c r="AS66" s="127" t="n">
        <f aca="false">SUM(AS63:AS64)-SUM(AS65)</f>
        <v>1628.02</v>
      </c>
      <c r="AT66" s="127" t="n">
        <f aca="false">SUM(AT63:AT64)-SUM(AT65)</f>
        <v>1687.52</v>
      </c>
      <c r="AU66" s="127" t="n">
        <f aca="false">SUM(AU63:AU64)-SUM(AU65)</f>
        <v>1729.52</v>
      </c>
      <c r="AV66" s="127" t="n">
        <f aca="false">SUM(AV63:AV64)-SUM(AV65)</f>
        <v>1744.28</v>
      </c>
      <c r="AW66" s="127" t="n">
        <f aca="false">SUM(AW63:AW64)-SUM(AW65)</f>
        <v>1816.66</v>
      </c>
      <c r="AX66" s="127" t="n">
        <f aca="false">SUM(AX63:AX64)-SUM(AX65)</f>
        <v>1893.02</v>
      </c>
      <c r="AY66" s="127" t="n">
        <f aca="false">SUM(AY63:AY64)-SUM(AY65)</f>
        <v>1987.07</v>
      </c>
      <c r="AZ66" s="127" t="n">
        <f aca="false">SUM(AZ63:AZ64)-SUM(AZ65)</f>
        <v>2082.48</v>
      </c>
      <c r="BA66" s="127" t="n">
        <f aca="false">SUM(BA63:BA64)-SUM(BA65)</f>
        <v>2176.98</v>
      </c>
      <c r="BB66" s="127" t="n">
        <f aca="false">SUM(BB63:BB64)-SUM(BB65)</f>
        <v>2244.18</v>
      </c>
      <c r="BC66" s="127" t="n">
        <f aca="false">SUM(BC63:BC64)-SUM(BC65)</f>
        <v>2366.3</v>
      </c>
      <c r="BD66" s="127" t="n">
        <f aca="false">SUM(BD63:BD64)-SUM(BD65)</f>
        <v>2487.8</v>
      </c>
      <c r="BE66" s="127" t="n">
        <f aca="false">SUM(BE63:BE64)-SUM(BE65)</f>
        <v>2549.81</v>
      </c>
      <c r="BF66" s="127" t="n">
        <f aca="false">SUM(BF63:BF64)-SUM(BF65)</f>
        <v>2586.29</v>
      </c>
      <c r="BG66" s="127" t="n">
        <f aca="false">SUM(BG63:BG64)-SUM(BG65)</f>
        <v>2615.89</v>
      </c>
      <c r="BH66" s="127" t="n">
        <f aca="false">SUM(BH63:BH64)-SUM(BH65)</f>
        <v>2639.67</v>
      </c>
      <c r="BI66" s="127" t="n">
        <f aca="false">SUM(BI63:BI64)-SUM(BI65)</f>
        <v>2668.65</v>
      </c>
      <c r="BJ66" s="127" t="n">
        <f aca="false">SUM(BJ63:BJ64)-SUM(BJ65)</f>
        <v>2724.24</v>
      </c>
      <c r="BK66" s="127" t="n">
        <f aca="false">SUM(BK63:BK64)-SUM(BK65)</f>
        <v>2789.74</v>
      </c>
      <c r="BL66" s="127" t="n">
        <f aca="false">SUM(BL63:BL64)-SUM(BL65)</f>
        <v>2849.43</v>
      </c>
      <c r="BM66" s="127" t="n">
        <f aca="false">SUM(BM63:BM64)-SUM(BM65)</f>
        <v>2800.23</v>
      </c>
      <c r="BN66" s="127" t="n">
        <f aca="false">SUM(BN63:BN64)-SUM(BN65)</f>
        <v>2746.11</v>
      </c>
      <c r="BO66" s="127" t="n">
        <f aca="false">SUM(BO63:BO64)-SUM(BO65)</f>
        <v>2702.43</v>
      </c>
      <c r="BP66" s="127" t="n">
        <f aca="false">SUM(BP63:BP64)-SUM(BP65)</f>
        <v>2618.43</v>
      </c>
      <c r="BQ66" s="127" t="n">
        <f aca="false">SUM(BQ63:BQ64)-SUM(BQ65)</f>
        <v>2534.22</v>
      </c>
      <c r="BR66" s="127" t="n">
        <f aca="false">SUM(BR63:BR64)-SUM(BR65)</f>
        <v>2450.22</v>
      </c>
      <c r="BS66" s="127" t="n">
        <f aca="false">SUM(BS63:BS64)-SUM(BS65)</f>
        <v>2366.22</v>
      </c>
      <c r="BT66" s="127" t="n">
        <f aca="false">SUM(BT63:BT64)-SUM(BT65)</f>
        <v>2314.22</v>
      </c>
      <c r="BU66" s="127" t="n">
        <f aca="false">SUM(BU63:BU64)-SUM(BU65)</f>
        <v>2262.09</v>
      </c>
      <c r="BV66" s="127" t="n">
        <f aca="false">SUM(BV63:BV64)-SUM(BV65)</f>
        <v>2210.09</v>
      </c>
      <c r="BW66" s="127" t="n">
        <f aca="false">SUM(BW63:BW64)-SUM(BW65)</f>
        <v>2158.09</v>
      </c>
      <c r="BX66" s="127" t="n">
        <f aca="false">SUM(BX63:BX64)-SUM(BX65)</f>
        <v>2106.09</v>
      </c>
      <c r="BY66" s="127" t="n">
        <f aca="false">SUM(BY63:BY64)-SUM(BY65)</f>
        <v>2053.96</v>
      </c>
      <c r="BZ66" s="127" t="n">
        <f aca="false">SUM(BZ63:BZ64)-SUM(BZ65)</f>
        <v>2001.96</v>
      </c>
      <c r="CA66" s="127" t="n">
        <f aca="false">SUM(CA63:CA64)-SUM(CA65)</f>
        <v>1949.96</v>
      </c>
      <c r="CB66" s="127" t="n">
        <f aca="false">SUM(CB63:CB64)-SUM(CB65)</f>
        <v>1897.96</v>
      </c>
      <c r="CC66" s="127" t="n">
        <f aca="false">SUM(CC63:CC64)-SUM(CC65)</f>
        <v>1893.02</v>
      </c>
      <c r="CD66" s="127" t="n">
        <f aca="false">SUM(CD63:CD64)-SUM(CD65)</f>
        <v>1893.02</v>
      </c>
      <c r="CE66" s="127" t="n">
        <f aca="false">SUM(CE63:CE64)-SUM(CE65)</f>
        <v>1893.02</v>
      </c>
      <c r="CF66" s="127" t="n">
        <f aca="false">SUM(CF63:CF64)-SUM(CF65)</f>
        <v>1893.02</v>
      </c>
      <c r="CG66" s="127" t="n">
        <f aca="false">SUM(CG63:CG64)-SUM(CG65)</f>
        <v>1893.02</v>
      </c>
      <c r="CH66" s="127" t="n">
        <f aca="false">SUM(CH63:CH64)-SUM(CH65)</f>
        <v>1893.02</v>
      </c>
      <c r="CI66" s="127" t="n">
        <f aca="false">SUM(CI63:CI64)-SUM(CI65)</f>
        <v>1893.02</v>
      </c>
      <c r="CJ66" s="127" t="n">
        <f aca="false">SUM(CJ63:CJ64)-SUM(CJ65)</f>
        <v>1893.02</v>
      </c>
      <c r="CK66" s="127" t="n">
        <f aca="false">SUM(CK63:CK64)-SUM(CK65)</f>
        <v>1893.02</v>
      </c>
      <c r="CL66" s="127" t="n">
        <f aca="false">SUM(CL63:CL64)-SUM(CL65)</f>
        <v>1893.02</v>
      </c>
      <c r="CM66" s="127" t="n">
        <f aca="false">SUM(CM63:CM64)-SUM(CM65)</f>
        <v>1893.02</v>
      </c>
      <c r="CN66" s="127" t="n">
        <f aca="false">SUM(CN63:CN64)-SUM(CN65)</f>
        <v>1893.02</v>
      </c>
      <c r="CO66" s="127" t="n">
        <f aca="false">SUM(CO63:CO64)-SUM(CO65)</f>
        <v>1893.02</v>
      </c>
      <c r="CP66" s="127" t="n">
        <f aca="false">SUM(CP63:CP64)-SUM(CP65)</f>
        <v>1893.02</v>
      </c>
      <c r="CQ66" s="127" t="n">
        <f aca="false">SUM(CQ63:CQ64)-SUM(CQ65)</f>
        <v>1893.02</v>
      </c>
      <c r="CR66" s="127" t="n">
        <f aca="false">SUM(CR63:CR64)-SUM(CR65)</f>
        <v>1893.02</v>
      </c>
      <c r="CS66" s="127" t="n">
        <f aca="false">SUM(CS63:CS64)-SUM(CS65)</f>
        <v>1893.02</v>
      </c>
      <c r="CT66" s="127" t="n">
        <f aca="false">SUM(CT63:CT64)-SUM(CT65)</f>
        <v>1893.02</v>
      </c>
      <c r="CU66" s="127" t="n">
        <f aca="false">SUM(CU63:CU64)-SUM(CU65)</f>
        <v>1893.02</v>
      </c>
      <c r="CV66" s="127" t="n">
        <f aca="false">SUM(CV63:CV64)-SUM(CV65)</f>
        <v>1893.02</v>
      </c>
      <c r="CW66" s="127" t="n">
        <f aca="false">SUM(CW63:CW64)-SUM(CW65)</f>
        <v>1893.02</v>
      </c>
      <c r="CX66" s="127" t="n">
        <f aca="false">SUM(CX63:CX64)-SUM(CX65)</f>
        <v>1893.02</v>
      </c>
      <c r="CY66" s="127" t="n">
        <f aca="false">SUM(CY63:CY64)-SUM(CY65)</f>
        <v>1893.02</v>
      </c>
      <c r="CZ66" s="127" t="n">
        <f aca="false">SUM(CZ63:CZ64)-SUM(CZ65)</f>
        <v>1893.02</v>
      </c>
      <c r="DA66" s="127" t="n">
        <f aca="false">SUM(DA63:DA64)-SUM(DA65)</f>
        <v>1893.02</v>
      </c>
      <c r="DB66" s="127" t="n">
        <f aca="false">SUM(DB63:DB64)-SUM(DB65)</f>
        <v>1893.02</v>
      </c>
    </row>
    <row r="67" customFormat="false" ht="14.25" hidden="false" customHeight="false" outlineLevel="3" collapsed="false"/>
    <row r="68" customFormat="false" ht="14.25" hidden="false" customHeight="false" outlineLevel="3" collapsed="false">
      <c r="E68" s="118" t="s">
        <v>314</v>
      </c>
      <c r="F68" s="118"/>
      <c r="G68" s="119" t="s">
        <v>2</v>
      </c>
      <c r="H68" s="118"/>
      <c r="Y68" s="118"/>
      <c r="AA68" s="128" t="n">
        <f aca="false">IF(SUM(AA56:AA57)=0,0,SUM(AA63:AA64)/SUM(AA56:AA57))</f>
        <v>0</v>
      </c>
      <c r="AB68" s="128" t="n">
        <f aca="false">IF(SUM(AB56:AB57)=0,0,SUM(AB63:AB64)/SUM(AB56:AB57))</f>
        <v>0</v>
      </c>
      <c r="AC68" s="128" t="n">
        <f aca="false">IF(SUM(AC56:AC57)=0,0,SUM(AC63:AC64)/SUM(AC56:AC57))</f>
        <v>0</v>
      </c>
      <c r="AD68" s="128" t="n">
        <f aca="false">IF(SUM(AD56:AD57)=0,0,SUM(AD63:AD64)/SUM(AD56:AD57))</f>
        <v>0</v>
      </c>
      <c r="AE68" s="128" t="n">
        <f aca="false">IF(SUM(AE56:AE57)=0,0,SUM(AE63:AE64)/SUM(AE56:AE57))</f>
        <v>0.00508819776714514</v>
      </c>
      <c r="AF68" s="128" t="n">
        <f aca="false">IF(SUM(AF56:AF57)=0,0,SUM(AF63:AF64)/SUM(AF56:AF57))</f>
        <v>0.00608026905829596</v>
      </c>
      <c r="AG68" s="128" t="n">
        <f aca="false">IF(SUM(AG56:AG57)=0,0,SUM(AG63:AG64)/SUM(AG56:AG57))</f>
        <v>0.00639134107708553</v>
      </c>
      <c r="AH68" s="128" t="n">
        <f aca="false">IF(SUM(AH56:AH57)=0,0,SUM(AH63:AH64)/SUM(AH56:AH57))</f>
        <v>0.00642474226804124</v>
      </c>
      <c r="AI68" s="128" t="n">
        <f aca="false">IF(SUM(AI56:AI57)=0,0,SUM(AI63:AI64)/SUM(AI56:AI57))</f>
        <v>0.00668003646308113</v>
      </c>
      <c r="AJ68" s="128" t="n">
        <f aca="false">IF(SUM(AJ56:AJ57)=0,0,SUM(AJ63:AJ64)/SUM(AJ56:AJ57))</f>
        <v>0.00675601374570447</v>
      </c>
      <c r="AK68" s="128" t="n">
        <f aca="false">IF(SUM(AK56:AK57)=0,0,SUM(AK63:AK64)/SUM(AK56:AK57))</f>
        <v>0.00652654600301659</v>
      </c>
      <c r="AL68" s="128" t="n">
        <f aca="false">IF(SUM(AL56:AL57)=0,0,SUM(AL63:AL64)/SUM(AL56:AL57))</f>
        <v>0.00615831280788177</v>
      </c>
      <c r="AM68" s="128" t="n">
        <f aca="false">IF(SUM(AM56:AM57)=0,0,SUM(AM63:AM64)/SUM(AM56:AM57))</f>
        <v>0.00582192008879023</v>
      </c>
      <c r="AN68" s="128" t="n">
        <f aca="false">IF(SUM(AN56:AN57)=0,0,SUM(AN63:AN64)/SUM(AN56:AN57))</f>
        <v>0.00564605532786885</v>
      </c>
      <c r="AO68" s="128" t="n">
        <f aca="false">IF(SUM(AO56:AO57)=0,0,SUM(AO63:AO64)/SUM(AO56:AO57))</f>
        <v>0.00564004694835681</v>
      </c>
      <c r="AP68" s="128" t="n">
        <f aca="false">IF(SUM(AP56:AP57)=0,0,SUM(AP63:AP64)/SUM(AP56:AP57))</f>
        <v>0.00564756665256031</v>
      </c>
      <c r="AQ68" s="128" t="n">
        <f aca="false">IF(SUM(AQ56:AQ57)=0,0,SUM(AQ63:AQ64)/SUM(AQ56:AQ57))</f>
        <v>0.00578290788013319</v>
      </c>
      <c r="AR68" s="128" t="n">
        <f aca="false">IF(SUM(AR56:AR57)=0,0,SUM(AR63:AR64)/SUM(AR56:AR57))</f>
        <v>0.00579592239394936</v>
      </c>
      <c r="AS68" s="128" t="n">
        <f aca="false">IF(SUM(AS56:AS57)=0,0,SUM(AS63:AS64)/SUM(AS56:AS57))</f>
        <v>0.00580152457996266</v>
      </c>
      <c r="AT68" s="128" t="n">
        <f aca="false">IF(SUM(AT56:AT57)=0,0,SUM(AT63:AT64)/SUM(AT56:AT57))</f>
        <v>0.00566482593037215</v>
      </c>
      <c r="AU68" s="128" t="n">
        <f aca="false">IF(SUM(AU56:AU57)=0,0,SUM(AU63:AU64)/SUM(AU56:AU57))</f>
        <v>0.00564847775175644</v>
      </c>
      <c r="AV68" s="128" t="n">
        <f aca="false">IF(SUM(AV56:AV57)=0,0,SUM(AV63:AV64)/SUM(AV56:AV57))</f>
        <v>0.00552804171494786</v>
      </c>
      <c r="AW68" s="128" t="n">
        <f aca="false">IF(SUM(AW56:AW57)=0,0,SUM(AW63:AW64)/SUM(AW56:AW57))</f>
        <v>0.00555899639589687</v>
      </c>
      <c r="AX68" s="128" t="n">
        <f aca="false">IF(SUM(AX56:AX57)=0,0,SUM(AX63:AX64)/SUM(AX56:AX57))</f>
        <v>0.00550641569459173</v>
      </c>
      <c r="AY68" s="128" t="n">
        <f aca="false">IF(SUM(AY56:AY57)=0,0,SUM(AY63:AY64)/SUM(AY56:AY57))</f>
        <v>0.00544353177593569</v>
      </c>
      <c r="AZ68" s="128" t="n">
        <f aca="false">IF(SUM(AZ56:AZ57)=0,0,SUM(AZ63:AZ64)/SUM(AZ56:AZ57))</f>
        <v>0.00542657743785851</v>
      </c>
      <c r="BA68" s="128" t="n">
        <f aca="false">IF(SUM(BA56:BA57)=0,0,SUM(BA63:BA64)/SUM(BA56:BA57))</f>
        <v>0.00531836734693878</v>
      </c>
      <c r="BB68" s="128" t="n">
        <f aca="false">IF(SUM(BB56:BB57)=0,0,SUM(BB63:BB64)/SUM(BB56:BB57))</f>
        <v>0.00518187350575962</v>
      </c>
      <c r="BC68" s="128" t="n">
        <f aca="false">IF(SUM(BC56:BC57)=0,0,SUM(BC63:BC64)/SUM(BC56:BC57))</f>
        <v>0.00519611054247697</v>
      </c>
      <c r="BD68" s="128" t="n">
        <f aca="false">IF(SUM(BD56:BD57)=0,0,SUM(BD63:BD64)/SUM(BD56:BD57))</f>
        <v>0.00517516973811833</v>
      </c>
      <c r="BE68" s="128" t="n">
        <f aca="false">IF(SUM(BE56:BE57)=0,0,SUM(BE63:BE64)/SUM(BE56:BE57))</f>
        <v>0.00509162746942615</v>
      </c>
      <c r="BF68" s="128" t="n">
        <f aca="false">IF(SUM(BF56:BF57)=0,0,SUM(BF63:BF64)/SUM(BF56:BF57))</f>
        <v>0.00506153419593346</v>
      </c>
      <c r="BG68" s="128" t="n">
        <f aca="false">IF(SUM(BG56:BG57)=0,0,SUM(BG63:BG64)/SUM(BG56:BG57))</f>
        <v>0.00506179795769511</v>
      </c>
      <c r="BH68" s="128" t="n">
        <f aca="false">IF(SUM(BH56:BH57)=0,0,SUM(BH63:BH64)/SUM(BH56:BH57))</f>
        <v>0.00505894983760375</v>
      </c>
      <c r="BI68" s="128" t="n">
        <f aca="false">IF(SUM(BI56:BI57)=0,0,SUM(BI63:BI64)/SUM(BI56:BI57))</f>
        <v>0.0050553635067712</v>
      </c>
      <c r="BJ68" s="128" t="n">
        <f aca="false">IF(SUM(BJ56:BJ57)=0,0,SUM(BJ63:BJ64)/SUM(BJ56:BJ57))</f>
        <v>0.0051193006993007</v>
      </c>
      <c r="BK68" s="128" t="n">
        <f aca="false">IF(SUM(BK56:BK57)=0,0,SUM(BK63:BK64)/SUM(BK56:BK57))</f>
        <v>0.00510979319774398</v>
      </c>
      <c r="BL68" s="128" t="n">
        <f aca="false">IF(SUM(BL56:BL57)=0,0,SUM(BL63:BL64)/SUM(BL56:BL57))</f>
        <v>0.00508101371696219</v>
      </c>
      <c r="BM68" s="128" t="n">
        <f aca="false">IF(SUM(BM56:BM57)=0,0,SUM(BM63:BM64)/SUM(BM56:BM57))</f>
        <v>0.0050557206284153</v>
      </c>
      <c r="BN68" s="128" t="n">
        <f aca="false">IF(SUM(BN56:BN57)=0,0,SUM(BN63:BN64)/SUM(BN56:BN57))</f>
        <v>0.00509788904396371</v>
      </c>
      <c r="BO68" s="128" t="n">
        <f aca="false">IF(SUM(BO56:BO57)=0,0,SUM(BO63:BO64)/SUM(BO56:BO57))</f>
        <v>0.00513105832299238</v>
      </c>
      <c r="BP68" s="128" t="n">
        <f aca="false">IF(SUM(BP56:BP57)=0,0,SUM(BP63:BP64)/SUM(BP56:BP57))</f>
        <v>0.00515632512879221</v>
      </c>
      <c r="BQ68" s="128" t="n">
        <f aca="false">IF(SUM(BQ56:BQ57)=0,0,SUM(BQ63:BQ64)/SUM(BQ56:BQ57))</f>
        <v>0.0054088618054121</v>
      </c>
      <c r="BR68" s="128" t="n">
        <f aca="false">IF(SUM(BR56:BR57)=0,0,SUM(BR63:BR64)/SUM(BR56:BR57))</f>
        <v>0.0057077027027027</v>
      </c>
      <c r="BS68" s="128" t="n">
        <f aca="false">IF(SUM(BS56:BS57)=0,0,SUM(BS63:BS64)/SUM(BS56:BS57))</f>
        <v>0.00606490099009901</v>
      </c>
      <c r="BT68" s="128" t="n">
        <f aca="false">IF(SUM(BT56:BT57)=0,0,SUM(BT63:BT64)/SUM(BT56:BT57))</f>
        <v>0.0065006043956044</v>
      </c>
      <c r="BU68" s="128" t="n">
        <f aca="false">IF(SUM(BU56:BU57)=0,0,SUM(BU63:BU64)/SUM(BU56:BU57))</f>
        <v>0.00714265432098765</v>
      </c>
      <c r="BV68" s="128" t="n">
        <f aca="false">IF(SUM(BV56:BV57)=0,0,SUM(BV63:BV64)/SUM(BV56:BV57))</f>
        <v>0.00796791123635083</v>
      </c>
      <c r="BW68" s="128" t="n">
        <f aca="false">IF(SUM(BW56:BW57)=0,0,SUM(BW63:BW64)/SUM(BW56:BW57))</f>
        <v>0.00906145961459614</v>
      </c>
      <c r="BX68" s="128" t="n">
        <f aca="false">IF(SUM(BX56:BX57)=0,0,SUM(BX63:BX64)/SUM(BX56:BX57))</f>
        <v>0.0105840608141246</v>
      </c>
      <c r="BY68" s="128" t="n">
        <f aca="false">IF(SUM(BY56:BY57)=0,0,SUM(BY63:BY64)/SUM(BY56:BY57))</f>
        <v>0.0128498474679683</v>
      </c>
      <c r="BZ68" s="128" t="n">
        <f aca="false">IF(SUM(BZ56:BZ57)=0,0,SUM(BZ63:BZ64)/SUM(BZ56:BZ57))</f>
        <v>0.0165909531502423</v>
      </c>
      <c r="CA68" s="128" t="n">
        <f aca="false">IF(SUM(CA56:CA57)=0,0,SUM(CA63:CA64)/SUM(CA56:CA57))</f>
        <v>0.0238897374701671</v>
      </c>
      <c r="CB68" s="128" t="n">
        <f aca="false">IF(SUM(CB56:CB57)=0,0,SUM(CB63:CB64)/SUM(CB56:CB57))</f>
        <v>0.0445196347031963</v>
      </c>
      <c r="CC68" s="128" t="n">
        <f aca="false">IF(SUM(CC56:CC57)=0,0,SUM(CC63:CC64)/SUM(CC56:CC57))</f>
        <v>0.499463157894737</v>
      </c>
      <c r="CD68" s="128" t="n">
        <f aca="false">IF(SUM(CD56:CD57)=0,0,SUM(CD63:CD64)/SUM(CD56:CD57))</f>
        <v>0</v>
      </c>
      <c r="CE68" s="128" t="n">
        <f aca="false">IF(SUM(CE56:CE57)=0,0,SUM(CE63:CE64)/SUM(CE56:CE57))</f>
        <v>0</v>
      </c>
      <c r="CF68" s="128" t="n">
        <f aca="false">IF(SUM(CF56:CF57)=0,0,SUM(CF63:CF64)/SUM(CF56:CF57))</f>
        <v>0</v>
      </c>
      <c r="CG68" s="128" t="n">
        <f aca="false">IF(SUM(CG56:CG57)=0,0,SUM(CG63:CG64)/SUM(CG56:CG57))</f>
        <v>0</v>
      </c>
      <c r="CH68" s="128" t="n">
        <f aca="false">IF(SUM(CH56:CH57)=0,0,SUM(CH63:CH64)/SUM(CH56:CH57))</f>
        <v>0</v>
      </c>
      <c r="CI68" s="128" t="n">
        <f aca="false">IF(SUM(CI56:CI57)=0,0,SUM(CI63:CI64)/SUM(CI56:CI57))</f>
        <v>0</v>
      </c>
      <c r="CJ68" s="128" t="n">
        <f aca="false">IF(SUM(CJ56:CJ57)=0,0,SUM(CJ63:CJ64)/SUM(CJ56:CJ57))</f>
        <v>0</v>
      </c>
      <c r="CK68" s="128" t="n">
        <f aca="false">IF(SUM(CK56:CK57)=0,0,SUM(CK63:CK64)/SUM(CK56:CK57))</f>
        <v>0</v>
      </c>
      <c r="CL68" s="128" t="n">
        <f aca="false">IF(SUM(CL56:CL57)=0,0,SUM(CL63:CL64)/SUM(CL56:CL57))</f>
        <v>0</v>
      </c>
      <c r="CM68" s="128" t="n">
        <f aca="false">IF(SUM(CM56:CM57)=0,0,SUM(CM63:CM64)/SUM(CM56:CM57))</f>
        <v>0</v>
      </c>
      <c r="CN68" s="128" t="n">
        <f aca="false">IF(SUM(CN56:CN57)=0,0,SUM(CN63:CN64)/SUM(CN56:CN57))</f>
        <v>0</v>
      </c>
      <c r="CO68" s="128" t="n">
        <f aca="false">IF(SUM(CO56:CO57)=0,0,SUM(CO63:CO64)/SUM(CO56:CO57))</f>
        <v>0</v>
      </c>
      <c r="CP68" s="128" t="n">
        <f aca="false">IF(SUM(CP56:CP57)=0,0,SUM(CP63:CP64)/SUM(CP56:CP57))</f>
        <v>0</v>
      </c>
      <c r="CQ68" s="128" t="n">
        <f aca="false">IF(SUM(CQ56:CQ57)=0,0,SUM(CQ63:CQ64)/SUM(CQ56:CQ57))</f>
        <v>0</v>
      </c>
      <c r="CR68" s="128" t="n">
        <f aca="false">IF(SUM(CR56:CR57)=0,0,SUM(CR63:CR64)/SUM(CR56:CR57))</f>
        <v>0</v>
      </c>
      <c r="CS68" s="128" t="n">
        <f aca="false">IF(SUM(CS56:CS57)=0,0,SUM(CS63:CS64)/SUM(CS56:CS57))</f>
        <v>0</v>
      </c>
      <c r="CT68" s="128" t="n">
        <f aca="false">IF(SUM(CT56:CT57)=0,0,SUM(CT63:CT64)/SUM(CT56:CT57))</f>
        <v>0</v>
      </c>
      <c r="CU68" s="128" t="n">
        <f aca="false">IF(SUM(CU56:CU57)=0,0,SUM(CU63:CU64)/SUM(CU56:CU57))</f>
        <v>0</v>
      </c>
      <c r="CV68" s="128" t="n">
        <f aca="false">IF(SUM(CV56:CV57)=0,0,SUM(CV63:CV64)/SUM(CV56:CV57))</f>
        <v>0</v>
      </c>
      <c r="CW68" s="128" t="n">
        <f aca="false">IF(SUM(CW56:CW57)=0,0,SUM(CW63:CW64)/SUM(CW56:CW57))</f>
        <v>0</v>
      </c>
      <c r="CX68" s="128" t="n">
        <f aca="false">IF(SUM(CX56:CX57)=0,0,SUM(CX63:CX64)/SUM(CX56:CX57))</f>
        <v>0</v>
      </c>
      <c r="CY68" s="128" t="n">
        <f aca="false">IF(SUM(CY56:CY57)=0,0,SUM(CY63:CY64)/SUM(CY56:CY57))</f>
        <v>0</v>
      </c>
      <c r="CZ68" s="128" t="n">
        <f aca="false">IF(SUM(CZ56:CZ57)=0,0,SUM(CZ63:CZ64)/SUM(CZ56:CZ57))</f>
        <v>0</v>
      </c>
      <c r="DA68" s="128" t="n">
        <f aca="false">IF(SUM(DA56:DA57)=0,0,SUM(DA63:DA64)/SUM(DA56:DA57))</f>
        <v>0</v>
      </c>
      <c r="DB68" s="128" t="n">
        <f aca="false">IF(SUM(DB56:DB57)=0,0,SUM(DB63:DB64)/SUM(DB56:DB57))</f>
        <v>0</v>
      </c>
    </row>
    <row r="69" customFormat="false" ht="14.25" hidden="false" customHeight="false" outlineLevel="3" collapsed="false"/>
    <row r="70" customFormat="false" ht="14.25" hidden="false" customHeight="false" outlineLevel="3" collapsed="false">
      <c r="C70" s="78" t="s">
        <v>315</v>
      </c>
    </row>
    <row r="71" customFormat="false" ht="14.25" hidden="false" customHeight="false" outlineLevel="3" collapsed="false"/>
    <row r="72" customFormat="false" ht="14.25" hidden="false" customHeight="false" outlineLevel="3" collapsed="false">
      <c r="E72" s="118" t="s">
        <v>316</v>
      </c>
      <c r="F72" s="118"/>
      <c r="G72" s="119" t="s">
        <v>304</v>
      </c>
      <c r="H72" s="118"/>
      <c r="Y72" s="118"/>
      <c r="AA72" s="124" t="n">
        <f aca="false">Z75</f>
        <v>0</v>
      </c>
      <c r="AB72" s="124" t="n">
        <f aca="false">AA75</f>
        <v>0</v>
      </c>
      <c r="AC72" s="124" t="n">
        <f aca="false">AB75</f>
        <v>0</v>
      </c>
      <c r="AD72" s="124" t="n">
        <f aca="false">AC75</f>
        <v>0</v>
      </c>
      <c r="AE72" s="124" t="n">
        <f aca="false">AD75</f>
        <v>0</v>
      </c>
      <c r="AF72" s="124" t="n">
        <f aca="false">AE75</f>
        <v>82.7501406594113</v>
      </c>
      <c r="AG72" s="124" t="n">
        <f aca="false">AF75</f>
        <v>124.901570562798</v>
      </c>
      <c r="AH72" s="124" t="n">
        <f aca="false">AG75</f>
        <v>149.383387721639</v>
      </c>
      <c r="AI72" s="124" t="n">
        <f aca="false">AH75</f>
        <v>159.181384731622</v>
      </c>
      <c r="AJ72" s="124" t="n">
        <f aca="false">AI75</f>
        <v>218.807912292829</v>
      </c>
      <c r="AK72" s="124" t="n">
        <f aca="false">AJ75</f>
        <v>256.713151253074</v>
      </c>
      <c r="AL72" s="124" t="n">
        <f aca="false">AK75</f>
        <v>323.522185606121</v>
      </c>
      <c r="AM72" s="124" t="n">
        <f aca="false">AL75</f>
        <v>441.776356358609</v>
      </c>
      <c r="AN72" s="124" t="n">
        <f aca="false">AM75</f>
        <v>499.003497998617</v>
      </c>
      <c r="AO72" s="124" t="n">
        <f aca="false">AN75</f>
        <v>548.203266513415</v>
      </c>
      <c r="AP72" s="124" t="n">
        <f aca="false">AO75</f>
        <v>611.941135242015</v>
      </c>
      <c r="AQ72" s="124" t="n">
        <f aca="false">AP75</f>
        <v>699.983696368576</v>
      </c>
      <c r="AR72" s="124" t="n">
        <f aca="false">AQ75</f>
        <v>843.208156638321</v>
      </c>
      <c r="AS72" s="124" t="n">
        <f aca="false">AR75</f>
        <v>976.886784445481</v>
      </c>
      <c r="AT72" s="124" t="n">
        <f aca="false">AS75</f>
        <v>1055.42332213417</v>
      </c>
      <c r="AU72" s="124" t="n">
        <f aca="false">AT75</f>
        <v>1097.51971321555</v>
      </c>
      <c r="AV72" s="124" t="n">
        <f aca="false">AU75</f>
        <v>1124.52578005691</v>
      </c>
      <c r="AW72" s="124" t="n">
        <f aca="false">AV75</f>
        <v>1135.98279293327</v>
      </c>
      <c r="AX72" s="124" t="n">
        <f aca="false">AW75</f>
        <v>1188.98006333692</v>
      </c>
      <c r="AY72" s="124" t="n">
        <f aca="false">AX75</f>
        <v>1234.87896860482</v>
      </c>
      <c r="AZ72" s="124" t="n">
        <f aca="false">AY75</f>
        <v>1288.64438407253</v>
      </c>
      <c r="BA72" s="124" t="n">
        <f aca="false">AZ75</f>
        <v>1345.43360715032</v>
      </c>
      <c r="BB72" s="124" t="n">
        <f aca="false">BA75</f>
        <v>1406.20064301445</v>
      </c>
      <c r="BC72" s="124" t="n">
        <f aca="false">BB75</f>
        <v>1453.7205427042</v>
      </c>
      <c r="BD72" s="124" t="n">
        <f aca="false">BC75</f>
        <v>1516.69753243204</v>
      </c>
      <c r="BE72" s="124" t="n">
        <f aca="false">BD75</f>
        <v>1569.61765396177</v>
      </c>
      <c r="BF72" s="124" t="n">
        <f aca="false">BE75</f>
        <v>1611.0526853891</v>
      </c>
      <c r="BG72" s="124" t="n">
        <f aca="false">BF75</f>
        <v>1635.74876139341</v>
      </c>
      <c r="BH72" s="124" t="n">
        <f aca="false">BG75</f>
        <v>1654.5447875641</v>
      </c>
      <c r="BI72" s="124" t="n">
        <f aca="false">BH75</f>
        <v>1668.34872602762</v>
      </c>
      <c r="BJ72" s="124" t="n">
        <f aca="false">BI75</f>
        <v>1685.43528541804</v>
      </c>
      <c r="BK72" s="124" t="n">
        <f aca="false">BJ75</f>
        <v>1712.76702621891</v>
      </c>
      <c r="BL72" s="124" t="n">
        <f aca="false">BK75</f>
        <v>1748.1368366904</v>
      </c>
      <c r="BM72" s="124" t="n">
        <f aca="false">BL75</f>
        <v>1784.07787548025</v>
      </c>
      <c r="BN72" s="124" t="n">
        <f aca="false">BM75</f>
        <v>1754.41685662385</v>
      </c>
      <c r="BO72" s="124" t="n">
        <f aca="false">BN75</f>
        <v>1722.77500924333</v>
      </c>
      <c r="BP72" s="124" t="n">
        <f aca="false">BO75</f>
        <v>1700.82131592908</v>
      </c>
      <c r="BQ72" s="124" t="n">
        <f aca="false">BP75</f>
        <v>1597.92099924446</v>
      </c>
      <c r="BR72" s="124" t="n">
        <f aca="false">BQ75</f>
        <v>1497.32129181603</v>
      </c>
      <c r="BS72" s="124" t="n">
        <f aca="false">BR75</f>
        <v>1399.62167601717</v>
      </c>
      <c r="BT72" s="124" t="n">
        <f aca="false">BS75</f>
        <v>1301.9220602183</v>
      </c>
      <c r="BU72" s="124" t="n">
        <f aca="false">BT75</f>
        <v>1260.72155223689</v>
      </c>
      <c r="BV72" s="124" t="n">
        <f aca="false">BU75</f>
        <v>1222.02102657257</v>
      </c>
      <c r="BW72" s="124" t="n">
        <f aca="false">BV75</f>
        <v>1183.42086903403</v>
      </c>
      <c r="BX72" s="124" t="n">
        <f aca="false">BW75</f>
        <v>1144.82071149549</v>
      </c>
      <c r="BY72" s="124" t="n">
        <f aca="false">BX75</f>
        <v>1106.22055395695</v>
      </c>
      <c r="BZ72" s="124" t="n">
        <f aca="false">BY75</f>
        <v>1067.52002829264</v>
      </c>
      <c r="CA72" s="124" t="n">
        <f aca="false">BZ75</f>
        <v>1028.91987075409</v>
      </c>
      <c r="CB72" s="124" t="n">
        <f aca="false">CA75</f>
        <v>990.319713215554</v>
      </c>
      <c r="CC72" s="124" t="n">
        <f aca="false">CB75</f>
        <v>951.719555677013</v>
      </c>
      <c r="CD72" s="124" t="n">
        <f aca="false">CC75</f>
        <v>948.016988441815</v>
      </c>
      <c r="CE72" s="124" t="n">
        <f aca="false">CD75</f>
        <v>948.016988441815</v>
      </c>
      <c r="CF72" s="124" t="n">
        <f aca="false">CE75</f>
        <v>948.016988441815</v>
      </c>
      <c r="CG72" s="124" t="n">
        <f aca="false">CF75</f>
        <v>948.016988441815</v>
      </c>
      <c r="CH72" s="124" t="n">
        <f aca="false">CG75</f>
        <v>948.016988441815</v>
      </c>
      <c r="CI72" s="124" t="n">
        <f aca="false">CH75</f>
        <v>948.016988441815</v>
      </c>
      <c r="CJ72" s="124" t="n">
        <f aca="false">CI75</f>
        <v>948.016988441815</v>
      </c>
      <c r="CK72" s="124" t="n">
        <f aca="false">CJ75</f>
        <v>948.016988441815</v>
      </c>
      <c r="CL72" s="124" t="n">
        <f aca="false">CK75</f>
        <v>948.016988441815</v>
      </c>
      <c r="CM72" s="124" t="n">
        <f aca="false">CL75</f>
        <v>948.016988441815</v>
      </c>
      <c r="CN72" s="124" t="n">
        <f aca="false">CM75</f>
        <v>948.016988441815</v>
      </c>
      <c r="CO72" s="124" t="n">
        <f aca="false">CN75</f>
        <v>948.016988441815</v>
      </c>
      <c r="CP72" s="124" t="n">
        <f aca="false">CO75</f>
        <v>948.016988441815</v>
      </c>
      <c r="CQ72" s="124" t="n">
        <f aca="false">CP75</f>
        <v>948.016988441815</v>
      </c>
      <c r="CR72" s="124" t="n">
        <f aca="false">CQ75</f>
        <v>948.016988441815</v>
      </c>
      <c r="CS72" s="124" t="n">
        <f aca="false">CR75</f>
        <v>948.016988441815</v>
      </c>
      <c r="CT72" s="124" t="n">
        <f aca="false">CS75</f>
        <v>948.016988441815</v>
      </c>
      <c r="CU72" s="124" t="n">
        <f aca="false">CT75</f>
        <v>948.016988441815</v>
      </c>
      <c r="CV72" s="124" t="n">
        <f aca="false">CU75</f>
        <v>948.016988441815</v>
      </c>
      <c r="CW72" s="124" t="n">
        <f aca="false">CV75</f>
        <v>948.016988441815</v>
      </c>
      <c r="CX72" s="124" t="n">
        <f aca="false">CW75</f>
        <v>948.016988441815</v>
      </c>
      <c r="CY72" s="124" t="n">
        <f aca="false">CX75</f>
        <v>948.016988441815</v>
      </c>
      <c r="CZ72" s="124" t="n">
        <f aca="false">CY75</f>
        <v>948.016988441815</v>
      </c>
      <c r="DA72" s="124" t="n">
        <f aca="false">CZ75</f>
        <v>948.016988441815</v>
      </c>
      <c r="DB72" s="124" t="n">
        <f aca="false">DA75</f>
        <v>948.016988441815</v>
      </c>
    </row>
    <row r="73" customFormat="false" ht="14.25" hidden="false" customHeight="false" outlineLevel="3" collapsed="false">
      <c r="E73" s="118" t="str">
        <f aca="false">E47</f>
        <v>Ore mined contained gold</v>
      </c>
      <c r="F73" s="118"/>
      <c r="G73" s="119" t="str">
        <f aca="false">G47</f>
        <v>ktoz</v>
      </c>
      <c r="H73" s="118"/>
      <c r="Y73" s="125" t="n">
        <f aca="false">SUM(AA73:DB73)</f>
        <v>6428.51962962368</v>
      </c>
      <c r="AA73" s="124" t="n">
        <f aca="false">AA47</f>
        <v>0</v>
      </c>
      <c r="AB73" s="124" t="n">
        <f aca="false">AB47</f>
        <v>0</v>
      </c>
      <c r="AC73" s="124" t="n">
        <f aca="false">AC47</f>
        <v>0</v>
      </c>
      <c r="AD73" s="124" t="n">
        <f aca="false">AD47</f>
        <v>0</v>
      </c>
      <c r="AE73" s="124" t="n">
        <f aca="false">AE47</f>
        <v>157.950086003183</v>
      </c>
      <c r="AF73" s="124" t="n">
        <f aca="false">AF47</f>
        <v>190.051183950359</v>
      </c>
      <c r="AG73" s="124" t="n">
        <f aca="false">AG47</f>
        <v>206.281977912454</v>
      </c>
      <c r="AH73" s="124" t="n">
        <f aca="false">AH47</f>
        <v>173.097947176363</v>
      </c>
      <c r="AI73" s="124" t="n">
        <f aca="false">AI47</f>
        <v>247.426614368158</v>
      </c>
      <c r="AJ73" s="124" t="n">
        <f aca="false">AJ47</f>
        <v>264.205173051264</v>
      </c>
      <c r="AK73" s="124" t="n">
        <f aca="false">AK47</f>
        <v>233.209175816226</v>
      </c>
      <c r="AL73" s="124" t="n">
        <f aca="false">AL47</f>
        <v>276.453730287588</v>
      </c>
      <c r="AM73" s="124" t="n">
        <f aca="false">AM47</f>
        <v>185.827459932162</v>
      </c>
      <c r="AN73" s="124" t="n">
        <f aca="false">AN47</f>
        <v>180.399151220924</v>
      </c>
      <c r="AO73" s="124" t="n">
        <f aca="false">AO47</f>
        <v>208.138350989439</v>
      </c>
      <c r="AP73" s="124" t="n">
        <f aca="false">AP47</f>
        <v>238.54266561641</v>
      </c>
      <c r="AQ73" s="124" t="n">
        <f aca="false">AQ47</f>
        <v>311.723825292973</v>
      </c>
      <c r="AR73" s="124" t="n">
        <f aca="false">AR47</f>
        <v>291.878187342261</v>
      </c>
      <c r="AS73" s="124" t="n">
        <f aca="false">AS47</f>
        <v>261.636256369862</v>
      </c>
      <c r="AT73" s="124" t="n">
        <f aca="false">AT47</f>
        <v>183.596865304548</v>
      </c>
      <c r="AU73" s="124" t="n">
        <f aca="false">AU47</f>
        <v>155.606385133506</v>
      </c>
      <c r="AV73" s="124" t="n">
        <f aca="false">AV47</f>
        <v>138.75715594708</v>
      </c>
      <c r="AW73" s="124" t="n">
        <f aca="false">AW47</f>
        <v>190.996656324851</v>
      </c>
      <c r="AX73" s="124" t="n">
        <f aca="false">AX47</f>
        <v>156.498676997766</v>
      </c>
      <c r="AY73" s="124" t="n">
        <f aca="false">AY47</f>
        <v>156.66573215233</v>
      </c>
      <c r="AZ73" s="124" t="n">
        <f aca="false">AZ47</f>
        <v>168.689170029096</v>
      </c>
      <c r="BA73" s="124" t="n">
        <f aca="false">BA47</f>
        <v>169.06739755976</v>
      </c>
      <c r="BB73" s="124" t="n">
        <f aca="false">BB47</f>
        <v>146.519690710049</v>
      </c>
      <c r="BC73" s="124" t="n">
        <f aca="false">BC47</f>
        <v>151.676975260019</v>
      </c>
      <c r="BD73" s="124" t="n">
        <f aca="false">BD47</f>
        <v>131.320301573778</v>
      </c>
      <c r="BE73" s="124" t="n">
        <f aca="false">BE47</f>
        <v>145.934701882425</v>
      </c>
      <c r="BF73" s="124" t="n">
        <f aca="false">BF47</f>
        <v>127.596392688926</v>
      </c>
      <c r="BG73" s="124" t="n">
        <f aca="false">BG47</f>
        <v>120.396167633868</v>
      </c>
      <c r="BH73" s="124" t="n">
        <f aca="false">BH47</f>
        <v>109.003514073979</v>
      </c>
      <c r="BI73" s="124" t="n">
        <f aca="false">BI47</f>
        <v>116.386708891282</v>
      </c>
      <c r="BJ73" s="124" t="n">
        <f aca="false">BJ47</f>
        <v>127.631707042616</v>
      </c>
      <c r="BK73" s="124" t="n">
        <f aca="false">BK47</f>
        <v>143.369231758484</v>
      </c>
      <c r="BL73" s="124" t="n">
        <f aca="false">BL47</f>
        <v>149.141160962593</v>
      </c>
      <c r="BM73" s="124" t="n">
        <f aca="false">BM47</f>
        <v>67.0387255453566</v>
      </c>
      <c r="BN73" s="124" t="n">
        <f aca="false">BN47</f>
        <v>71.2584693040976</v>
      </c>
      <c r="BO73" s="124" t="n">
        <f aca="false">BO47</f>
        <v>74.5460575176427</v>
      </c>
      <c r="BP73" s="124" t="n">
        <f aca="false">BP47</f>
        <v>0</v>
      </c>
      <c r="BQ73" s="124" t="n">
        <f aca="false">BQ47</f>
        <v>0</v>
      </c>
      <c r="BR73" s="124" t="n">
        <f aca="false">BR47</f>
        <v>0</v>
      </c>
      <c r="BS73" s="124" t="n">
        <f aca="false">BS47</f>
        <v>0</v>
      </c>
      <c r="BT73" s="124" t="n">
        <f aca="false">BT47</f>
        <v>0</v>
      </c>
      <c r="BU73" s="124" t="n">
        <f aca="false">BU47</f>
        <v>0</v>
      </c>
      <c r="BV73" s="124" t="n">
        <f aca="false">BV47</f>
        <v>0</v>
      </c>
      <c r="BW73" s="124" t="n">
        <f aca="false">BW47</f>
        <v>0</v>
      </c>
      <c r="BX73" s="124" t="n">
        <f aca="false">BX47</f>
        <v>0</v>
      </c>
      <c r="BY73" s="124" t="n">
        <f aca="false">BY47</f>
        <v>0</v>
      </c>
      <c r="BZ73" s="124" t="n">
        <f aca="false">BZ47</f>
        <v>0</v>
      </c>
      <c r="CA73" s="124" t="n">
        <f aca="false">CA47</f>
        <v>0</v>
      </c>
      <c r="CB73" s="124" t="n">
        <f aca="false">CB47</f>
        <v>0</v>
      </c>
      <c r="CC73" s="124" t="n">
        <f aca="false">CC47</f>
        <v>0</v>
      </c>
      <c r="CD73" s="124" t="n">
        <f aca="false">CD47</f>
        <v>0</v>
      </c>
      <c r="CE73" s="124" t="n">
        <f aca="false">CE47</f>
        <v>0</v>
      </c>
      <c r="CF73" s="124" t="n">
        <f aca="false">CF47</f>
        <v>0</v>
      </c>
      <c r="CG73" s="124" t="n">
        <f aca="false">CG47</f>
        <v>0</v>
      </c>
      <c r="CH73" s="124" t="n">
        <f aca="false">CH47</f>
        <v>0</v>
      </c>
      <c r="CI73" s="124" t="n">
        <f aca="false">CI47</f>
        <v>0</v>
      </c>
      <c r="CJ73" s="124" t="n">
        <f aca="false">CJ47</f>
        <v>0</v>
      </c>
      <c r="CK73" s="124" t="n">
        <f aca="false">CK47</f>
        <v>0</v>
      </c>
      <c r="CL73" s="124" t="n">
        <f aca="false">CL47</f>
        <v>0</v>
      </c>
      <c r="CM73" s="124" t="n">
        <f aca="false">CM47</f>
        <v>0</v>
      </c>
      <c r="CN73" s="124" t="n">
        <f aca="false">CN47</f>
        <v>0</v>
      </c>
      <c r="CO73" s="124" t="n">
        <f aca="false">CO47</f>
        <v>0</v>
      </c>
      <c r="CP73" s="124" t="n">
        <f aca="false">CP47</f>
        <v>0</v>
      </c>
      <c r="CQ73" s="124" t="n">
        <f aca="false">CQ47</f>
        <v>0</v>
      </c>
      <c r="CR73" s="124" t="n">
        <f aca="false">CR47</f>
        <v>0</v>
      </c>
      <c r="CS73" s="124" t="n">
        <f aca="false">CS47</f>
        <v>0</v>
      </c>
      <c r="CT73" s="124" t="n">
        <f aca="false">CT47</f>
        <v>0</v>
      </c>
      <c r="CU73" s="124" t="n">
        <f aca="false">CU47</f>
        <v>0</v>
      </c>
      <c r="CV73" s="124" t="n">
        <f aca="false">CV47</f>
        <v>0</v>
      </c>
      <c r="CW73" s="124" t="n">
        <f aca="false">CW47</f>
        <v>0</v>
      </c>
      <c r="CX73" s="124" t="n">
        <f aca="false">CX47</f>
        <v>0</v>
      </c>
      <c r="CY73" s="124" t="n">
        <f aca="false">CY47</f>
        <v>0</v>
      </c>
      <c r="CZ73" s="124" t="n">
        <f aca="false">CZ47</f>
        <v>0</v>
      </c>
      <c r="DA73" s="124" t="n">
        <f aca="false">DA47</f>
        <v>0</v>
      </c>
      <c r="DB73" s="124" t="n">
        <f aca="false">DB47</f>
        <v>0</v>
      </c>
    </row>
    <row r="74" customFormat="false" ht="14.25" hidden="false" customHeight="false" outlineLevel="3" collapsed="false">
      <c r="E74" s="118" t="str">
        <f aca="false">E93</f>
        <v>Ore processed contained gold</v>
      </c>
      <c r="F74" s="118"/>
      <c r="G74" s="119" t="str">
        <f aca="false">G93</f>
        <v>ktoz</v>
      </c>
      <c r="H74" s="118"/>
      <c r="Y74" s="125" t="n">
        <f aca="false">SUM(AA74:DB74)</f>
        <v>5480.50264118186</v>
      </c>
      <c r="AA74" s="124" t="n">
        <f aca="false">AA93</f>
        <v>0</v>
      </c>
      <c r="AB74" s="124" t="n">
        <f aca="false">AB93</f>
        <v>0</v>
      </c>
      <c r="AC74" s="124" t="n">
        <f aca="false">AC93</f>
        <v>0</v>
      </c>
      <c r="AD74" s="124" t="n">
        <f aca="false">AD93</f>
        <v>0</v>
      </c>
      <c r="AE74" s="124" t="n">
        <f aca="false">AE93</f>
        <v>75.1999453437716</v>
      </c>
      <c r="AF74" s="124" t="n">
        <f aca="false">AF93</f>
        <v>147.899754046972</v>
      </c>
      <c r="AG74" s="124" t="n">
        <f aca="false">AG93</f>
        <v>181.800160753613</v>
      </c>
      <c r="AH74" s="124" t="n">
        <f aca="false">AH93</f>
        <v>163.29995016638</v>
      </c>
      <c r="AI74" s="124" t="n">
        <f aca="false">AI93</f>
        <v>187.800086806951</v>
      </c>
      <c r="AJ74" s="124" t="n">
        <f aca="false">AJ93</f>
        <v>226.299934091019</v>
      </c>
      <c r="AK74" s="124" t="n">
        <f aca="false">AK93</f>
        <v>166.400141463179</v>
      </c>
      <c r="AL74" s="124" t="n">
        <f aca="false">AL93</f>
        <v>158.199559535101</v>
      </c>
      <c r="AM74" s="124" t="n">
        <f aca="false">AM93</f>
        <v>128.600318292154</v>
      </c>
      <c r="AN74" s="124" t="n">
        <f aca="false">AN93</f>
        <v>131.199382706126</v>
      </c>
      <c r="AO74" s="124" t="n">
        <f aca="false">AO93</f>
        <v>144.400482260839</v>
      </c>
      <c r="AP74" s="124" t="n">
        <f aca="false">AP93</f>
        <v>150.500104489848</v>
      </c>
      <c r="AQ74" s="124" t="n">
        <f aca="false">AQ93</f>
        <v>168.499365023229</v>
      </c>
      <c r="AR74" s="124" t="n">
        <f aca="false">AR93</f>
        <v>158.199559535101</v>
      </c>
      <c r="AS74" s="124" t="n">
        <f aca="false">AS93</f>
        <v>183.099718681177</v>
      </c>
      <c r="AT74" s="124" t="n">
        <f aca="false">AT93</f>
        <v>141.500474223158</v>
      </c>
      <c r="AU74" s="124" t="n">
        <f aca="false">AU93</f>
        <v>128.600318292154</v>
      </c>
      <c r="AV74" s="124" t="n">
        <f aca="false">AV93</f>
        <v>127.300143070716</v>
      </c>
      <c r="AW74" s="124" t="n">
        <f aca="false">AW93</f>
        <v>137.999385921199</v>
      </c>
      <c r="AX74" s="124" t="n">
        <f aca="false">AX93</f>
        <v>110.59977172987</v>
      </c>
      <c r="AY74" s="124" t="n">
        <f aca="false">AY93</f>
        <v>102.900316684617</v>
      </c>
      <c r="AZ74" s="124" t="n">
        <f aca="false">AZ93</f>
        <v>111.899946951308</v>
      </c>
      <c r="BA74" s="124" t="n">
        <f aca="false">BA93</f>
        <v>108.300361695629</v>
      </c>
      <c r="BB74" s="124" t="n">
        <f aca="false">BB93</f>
        <v>98.9997910203032</v>
      </c>
      <c r="BC74" s="124" t="n">
        <f aca="false">BC93</f>
        <v>88.6999855321748</v>
      </c>
      <c r="BD74" s="124" t="n">
        <f aca="false">BD93</f>
        <v>78.4001800440465</v>
      </c>
      <c r="BE74" s="124" t="n">
        <f aca="false">BE93</f>
        <v>104.499670455093</v>
      </c>
      <c r="BF74" s="124" t="n">
        <f aca="false">BF93</f>
        <v>102.900316684617</v>
      </c>
      <c r="BG74" s="124" t="n">
        <f aca="false">BG93</f>
        <v>101.600141463179</v>
      </c>
      <c r="BH74" s="124" t="n">
        <f aca="false">BH93</f>
        <v>95.1995756104619</v>
      </c>
      <c r="BI74" s="124" t="n">
        <f aca="false">BI93</f>
        <v>99.30014950086</v>
      </c>
      <c r="BJ74" s="124" t="n">
        <f aca="false">BJ93</f>
        <v>100.299966241741</v>
      </c>
      <c r="BK74" s="124" t="n">
        <f aca="false">BK93</f>
        <v>107.999421286993</v>
      </c>
      <c r="BL74" s="124" t="n">
        <f aca="false">BL93</f>
        <v>113.200122172746</v>
      </c>
      <c r="BM74" s="124" t="n">
        <f aca="false">BM93</f>
        <v>96.6997444017554</v>
      </c>
      <c r="BN74" s="124" t="n">
        <f aca="false">BN93</f>
        <v>102.900316684617</v>
      </c>
      <c r="BO74" s="124" t="n">
        <f aca="false">BO93</f>
        <v>96.4997508319</v>
      </c>
      <c r="BP74" s="124" t="n">
        <f aca="false">BP93</f>
        <v>102.900316684617</v>
      </c>
      <c r="BQ74" s="124" t="n">
        <f aca="false">BQ93</f>
        <v>100.599707428424</v>
      </c>
      <c r="BR74" s="124" t="n">
        <f aca="false">BR93</f>
        <v>97.6996157988651</v>
      </c>
      <c r="BS74" s="124" t="n">
        <f aca="false">BS93</f>
        <v>97.6996157988651</v>
      </c>
      <c r="BT74" s="124" t="n">
        <f aca="false">BT93</f>
        <v>41.2005079814169</v>
      </c>
      <c r="BU74" s="124" t="n">
        <f aca="false">BU93</f>
        <v>38.7005256643143</v>
      </c>
      <c r="BV74" s="124" t="n">
        <f aca="false">BV93</f>
        <v>38.6001575385407</v>
      </c>
      <c r="BW74" s="124" t="n">
        <f aca="false">BW93</f>
        <v>38.6001575385407</v>
      </c>
      <c r="BX74" s="124" t="n">
        <f aca="false">BX93</f>
        <v>38.6001575385407</v>
      </c>
      <c r="BY74" s="124" t="n">
        <f aca="false">BY93</f>
        <v>38.7005256643143</v>
      </c>
      <c r="BZ74" s="124" t="n">
        <f aca="false">BZ93</f>
        <v>38.6001575385407</v>
      </c>
      <c r="CA74" s="124" t="n">
        <f aca="false">CA93</f>
        <v>38.6001575385407</v>
      </c>
      <c r="CB74" s="124" t="n">
        <f aca="false">CB93</f>
        <v>38.6001575385407</v>
      </c>
      <c r="CC74" s="124" t="n">
        <f aca="false">CC93</f>
        <v>3.70256723519861</v>
      </c>
      <c r="CD74" s="124" t="n">
        <f aca="false">CD93</f>
        <v>0</v>
      </c>
      <c r="CE74" s="124" t="n">
        <f aca="false">CE93</f>
        <v>0</v>
      </c>
      <c r="CF74" s="124" t="n">
        <f aca="false">CF93</f>
        <v>0</v>
      </c>
      <c r="CG74" s="124" t="n">
        <f aca="false">CG93</f>
        <v>0</v>
      </c>
      <c r="CH74" s="124" t="n">
        <f aca="false">CH93</f>
        <v>0</v>
      </c>
      <c r="CI74" s="124" t="n">
        <f aca="false">CI93</f>
        <v>0</v>
      </c>
      <c r="CJ74" s="124" t="n">
        <f aca="false">CJ93</f>
        <v>0</v>
      </c>
      <c r="CK74" s="124" t="n">
        <f aca="false">CK93</f>
        <v>0</v>
      </c>
      <c r="CL74" s="124" t="n">
        <f aca="false">CL93</f>
        <v>0</v>
      </c>
      <c r="CM74" s="124" t="n">
        <f aca="false">CM93</f>
        <v>0</v>
      </c>
      <c r="CN74" s="124" t="n">
        <f aca="false">CN93</f>
        <v>0</v>
      </c>
      <c r="CO74" s="124" t="n">
        <f aca="false">CO93</f>
        <v>0</v>
      </c>
      <c r="CP74" s="124" t="n">
        <f aca="false">CP93</f>
        <v>0</v>
      </c>
      <c r="CQ74" s="124" t="n">
        <f aca="false">CQ93</f>
        <v>0</v>
      </c>
      <c r="CR74" s="124" t="n">
        <f aca="false">CR93</f>
        <v>0</v>
      </c>
      <c r="CS74" s="124" t="n">
        <f aca="false">CS93</f>
        <v>0</v>
      </c>
      <c r="CT74" s="124" t="n">
        <f aca="false">CT93</f>
        <v>0</v>
      </c>
      <c r="CU74" s="124" t="n">
        <f aca="false">CU93</f>
        <v>0</v>
      </c>
      <c r="CV74" s="124" t="n">
        <f aca="false">CV93</f>
        <v>0</v>
      </c>
      <c r="CW74" s="124" t="n">
        <f aca="false">CW93</f>
        <v>0</v>
      </c>
      <c r="CX74" s="124" t="n">
        <f aca="false">CX93</f>
        <v>0</v>
      </c>
      <c r="CY74" s="124" t="n">
        <f aca="false">CY93</f>
        <v>0</v>
      </c>
      <c r="CZ74" s="124" t="n">
        <f aca="false">CZ93</f>
        <v>0</v>
      </c>
      <c r="DA74" s="124" t="n">
        <f aca="false">DA93</f>
        <v>0</v>
      </c>
      <c r="DB74" s="124" t="n">
        <f aca="false">DB93</f>
        <v>0</v>
      </c>
    </row>
    <row r="75" customFormat="false" ht="14.25" hidden="false" customHeight="false" outlineLevel="3" collapsed="false">
      <c r="E75" s="126" t="s">
        <v>317</v>
      </c>
      <c r="F75" s="118"/>
      <c r="G75" s="119" t="s">
        <v>304</v>
      </c>
      <c r="H75" s="118"/>
      <c r="Y75" s="118"/>
      <c r="Z75" s="123"/>
      <c r="AA75" s="127" t="n">
        <f aca="false">SUM(AA72:AA73)-SUM(AA74)</f>
        <v>0</v>
      </c>
      <c r="AB75" s="127" t="n">
        <f aca="false">SUM(AB72:AB73)-SUM(AB74)</f>
        <v>0</v>
      </c>
      <c r="AC75" s="127" t="n">
        <f aca="false">SUM(AC72:AC73)-SUM(AC74)</f>
        <v>0</v>
      </c>
      <c r="AD75" s="127" t="n">
        <f aca="false">SUM(AD72:AD73)-SUM(AD74)</f>
        <v>0</v>
      </c>
      <c r="AE75" s="127" t="n">
        <f aca="false">SUM(AE72:AE73)-SUM(AE74)</f>
        <v>82.7501406594113</v>
      </c>
      <c r="AF75" s="127" t="n">
        <f aca="false">SUM(AF72:AF73)-SUM(AF74)</f>
        <v>124.901570562798</v>
      </c>
      <c r="AG75" s="127" t="n">
        <f aca="false">SUM(AG72:AG73)-SUM(AG74)</f>
        <v>149.383387721639</v>
      </c>
      <c r="AH75" s="127" t="n">
        <f aca="false">SUM(AH72:AH73)-SUM(AH74)</f>
        <v>159.181384731622</v>
      </c>
      <c r="AI75" s="127" t="n">
        <f aca="false">SUM(AI72:AI73)-SUM(AI74)</f>
        <v>218.807912292829</v>
      </c>
      <c r="AJ75" s="127" t="n">
        <f aca="false">SUM(AJ72:AJ73)-SUM(AJ74)</f>
        <v>256.713151253074</v>
      </c>
      <c r="AK75" s="127" t="n">
        <f aca="false">SUM(AK72:AK73)-SUM(AK74)</f>
        <v>323.522185606121</v>
      </c>
      <c r="AL75" s="127" t="n">
        <f aca="false">SUM(AL72:AL73)-SUM(AL74)</f>
        <v>441.776356358609</v>
      </c>
      <c r="AM75" s="127" t="n">
        <f aca="false">SUM(AM72:AM73)-SUM(AM74)</f>
        <v>499.003497998617</v>
      </c>
      <c r="AN75" s="127" t="n">
        <f aca="false">SUM(AN72:AN73)-SUM(AN74)</f>
        <v>548.203266513415</v>
      </c>
      <c r="AO75" s="127" t="n">
        <f aca="false">SUM(AO72:AO73)-SUM(AO74)</f>
        <v>611.941135242015</v>
      </c>
      <c r="AP75" s="127" t="n">
        <f aca="false">SUM(AP72:AP73)-SUM(AP74)</f>
        <v>699.983696368576</v>
      </c>
      <c r="AQ75" s="127" t="n">
        <f aca="false">SUM(AQ72:AQ73)-SUM(AQ74)</f>
        <v>843.208156638321</v>
      </c>
      <c r="AR75" s="127" t="n">
        <f aca="false">SUM(AR72:AR73)-SUM(AR74)</f>
        <v>976.886784445481</v>
      </c>
      <c r="AS75" s="127" t="n">
        <f aca="false">SUM(AS72:AS73)-SUM(AS74)</f>
        <v>1055.42332213417</v>
      </c>
      <c r="AT75" s="127" t="n">
        <f aca="false">SUM(AT72:AT73)-SUM(AT74)</f>
        <v>1097.51971321555</v>
      </c>
      <c r="AU75" s="127" t="n">
        <f aca="false">SUM(AU72:AU73)-SUM(AU74)</f>
        <v>1124.52578005691</v>
      </c>
      <c r="AV75" s="127" t="n">
        <f aca="false">SUM(AV72:AV73)-SUM(AV74)</f>
        <v>1135.98279293327</v>
      </c>
      <c r="AW75" s="127" t="n">
        <f aca="false">SUM(AW72:AW73)-SUM(AW74)</f>
        <v>1188.98006333692</v>
      </c>
      <c r="AX75" s="127" t="n">
        <f aca="false">SUM(AX72:AX73)-SUM(AX74)</f>
        <v>1234.87896860482</v>
      </c>
      <c r="AY75" s="127" t="n">
        <f aca="false">SUM(AY72:AY73)-SUM(AY74)</f>
        <v>1288.64438407253</v>
      </c>
      <c r="AZ75" s="127" t="n">
        <f aca="false">SUM(AZ72:AZ73)-SUM(AZ74)</f>
        <v>1345.43360715032</v>
      </c>
      <c r="BA75" s="127" t="n">
        <f aca="false">SUM(BA72:BA73)-SUM(BA74)</f>
        <v>1406.20064301445</v>
      </c>
      <c r="BB75" s="127" t="n">
        <f aca="false">SUM(BB72:BB73)-SUM(BB74)</f>
        <v>1453.7205427042</v>
      </c>
      <c r="BC75" s="127" t="n">
        <f aca="false">SUM(BC72:BC73)-SUM(BC74)</f>
        <v>1516.69753243204</v>
      </c>
      <c r="BD75" s="127" t="n">
        <f aca="false">SUM(BD72:BD73)-SUM(BD74)</f>
        <v>1569.61765396177</v>
      </c>
      <c r="BE75" s="127" t="n">
        <f aca="false">SUM(BE72:BE73)-SUM(BE74)</f>
        <v>1611.0526853891</v>
      </c>
      <c r="BF75" s="127" t="n">
        <f aca="false">SUM(BF72:BF73)-SUM(BF74)</f>
        <v>1635.74876139341</v>
      </c>
      <c r="BG75" s="127" t="n">
        <f aca="false">SUM(BG72:BG73)-SUM(BG74)</f>
        <v>1654.5447875641</v>
      </c>
      <c r="BH75" s="127" t="n">
        <f aca="false">SUM(BH72:BH73)-SUM(BH74)</f>
        <v>1668.34872602762</v>
      </c>
      <c r="BI75" s="127" t="n">
        <f aca="false">SUM(BI72:BI73)-SUM(BI74)</f>
        <v>1685.43528541804</v>
      </c>
      <c r="BJ75" s="127" t="n">
        <f aca="false">SUM(BJ72:BJ73)-SUM(BJ74)</f>
        <v>1712.76702621891</v>
      </c>
      <c r="BK75" s="127" t="n">
        <f aca="false">SUM(BK72:BK73)-SUM(BK74)</f>
        <v>1748.1368366904</v>
      </c>
      <c r="BL75" s="127" t="n">
        <f aca="false">SUM(BL72:BL73)-SUM(BL74)</f>
        <v>1784.07787548025</v>
      </c>
      <c r="BM75" s="127" t="n">
        <f aca="false">SUM(BM72:BM73)-SUM(BM74)</f>
        <v>1754.41685662385</v>
      </c>
      <c r="BN75" s="127" t="n">
        <f aca="false">SUM(BN72:BN73)-SUM(BN74)</f>
        <v>1722.77500924333</v>
      </c>
      <c r="BO75" s="127" t="n">
        <f aca="false">SUM(BO72:BO73)-SUM(BO74)</f>
        <v>1700.82131592908</v>
      </c>
      <c r="BP75" s="127" t="n">
        <f aca="false">SUM(BP72:BP73)-SUM(BP74)</f>
        <v>1597.92099924446</v>
      </c>
      <c r="BQ75" s="127" t="n">
        <f aca="false">SUM(BQ72:BQ73)-SUM(BQ74)</f>
        <v>1497.32129181603</v>
      </c>
      <c r="BR75" s="127" t="n">
        <f aca="false">SUM(BR72:BR73)-SUM(BR74)</f>
        <v>1399.62167601717</v>
      </c>
      <c r="BS75" s="127" t="n">
        <f aca="false">SUM(BS72:BS73)-SUM(BS74)</f>
        <v>1301.9220602183</v>
      </c>
      <c r="BT75" s="127" t="n">
        <f aca="false">SUM(BT72:BT73)-SUM(BT74)</f>
        <v>1260.72155223689</v>
      </c>
      <c r="BU75" s="127" t="n">
        <f aca="false">SUM(BU72:BU73)-SUM(BU74)</f>
        <v>1222.02102657257</v>
      </c>
      <c r="BV75" s="127" t="n">
        <f aca="false">SUM(BV72:BV73)-SUM(BV74)</f>
        <v>1183.42086903403</v>
      </c>
      <c r="BW75" s="127" t="n">
        <f aca="false">SUM(BW72:BW73)-SUM(BW74)</f>
        <v>1144.82071149549</v>
      </c>
      <c r="BX75" s="127" t="n">
        <f aca="false">SUM(BX72:BX73)-SUM(BX74)</f>
        <v>1106.22055395695</v>
      </c>
      <c r="BY75" s="127" t="n">
        <f aca="false">SUM(BY72:BY73)-SUM(BY74)</f>
        <v>1067.52002829264</v>
      </c>
      <c r="BZ75" s="127" t="n">
        <f aca="false">SUM(BZ72:BZ73)-SUM(BZ74)</f>
        <v>1028.91987075409</v>
      </c>
      <c r="CA75" s="127" t="n">
        <f aca="false">SUM(CA72:CA73)-SUM(CA74)</f>
        <v>990.319713215554</v>
      </c>
      <c r="CB75" s="127" t="n">
        <f aca="false">SUM(CB72:CB73)-SUM(CB74)</f>
        <v>951.719555677013</v>
      </c>
      <c r="CC75" s="127" t="n">
        <f aca="false">SUM(CC72:CC73)-SUM(CC74)</f>
        <v>948.016988441815</v>
      </c>
      <c r="CD75" s="127" t="n">
        <f aca="false">SUM(CD72:CD73)-SUM(CD74)</f>
        <v>948.016988441815</v>
      </c>
      <c r="CE75" s="127" t="n">
        <f aca="false">SUM(CE72:CE73)-SUM(CE74)</f>
        <v>948.016988441815</v>
      </c>
      <c r="CF75" s="127" t="n">
        <f aca="false">SUM(CF72:CF73)-SUM(CF74)</f>
        <v>948.016988441815</v>
      </c>
      <c r="CG75" s="127" t="n">
        <f aca="false">SUM(CG72:CG73)-SUM(CG74)</f>
        <v>948.016988441815</v>
      </c>
      <c r="CH75" s="127" t="n">
        <f aca="false">SUM(CH72:CH73)-SUM(CH74)</f>
        <v>948.016988441815</v>
      </c>
      <c r="CI75" s="127" t="n">
        <f aca="false">SUM(CI72:CI73)-SUM(CI74)</f>
        <v>948.016988441815</v>
      </c>
      <c r="CJ75" s="127" t="n">
        <f aca="false">SUM(CJ72:CJ73)-SUM(CJ74)</f>
        <v>948.016988441815</v>
      </c>
      <c r="CK75" s="127" t="n">
        <f aca="false">SUM(CK72:CK73)-SUM(CK74)</f>
        <v>948.016988441815</v>
      </c>
      <c r="CL75" s="127" t="n">
        <f aca="false">SUM(CL72:CL73)-SUM(CL74)</f>
        <v>948.016988441815</v>
      </c>
      <c r="CM75" s="127" t="n">
        <f aca="false">SUM(CM72:CM73)-SUM(CM74)</f>
        <v>948.016988441815</v>
      </c>
      <c r="CN75" s="127" t="n">
        <f aca="false">SUM(CN72:CN73)-SUM(CN74)</f>
        <v>948.016988441815</v>
      </c>
      <c r="CO75" s="127" t="n">
        <f aca="false">SUM(CO72:CO73)-SUM(CO74)</f>
        <v>948.016988441815</v>
      </c>
      <c r="CP75" s="127" t="n">
        <f aca="false">SUM(CP72:CP73)-SUM(CP74)</f>
        <v>948.016988441815</v>
      </c>
      <c r="CQ75" s="127" t="n">
        <f aca="false">SUM(CQ72:CQ73)-SUM(CQ74)</f>
        <v>948.016988441815</v>
      </c>
      <c r="CR75" s="127" t="n">
        <f aca="false">SUM(CR72:CR73)-SUM(CR74)</f>
        <v>948.016988441815</v>
      </c>
      <c r="CS75" s="127" t="n">
        <f aca="false">SUM(CS72:CS73)-SUM(CS74)</f>
        <v>948.016988441815</v>
      </c>
      <c r="CT75" s="127" t="n">
        <f aca="false">SUM(CT72:CT73)-SUM(CT74)</f>
        <v>948.016988441815</v>
      </c>
      <c r="CU75" s="127" t="n">
        <f aca="false">SUM(CU72:CU73)-SUM(CU74)</f>
        <v>948.016988441815</v>
      </c>
      <c r="CV75" s="127" t="n">
        <f aca="false">SUM(CV72:CV73)-SUM(CV74)</f>
        <v>948.016988441815</v>
      </c>
      <c r="CW75" s="127" t="n">
        <f aca="false">SUM(CW72:CW73)-SUM(CW74)</f>
        <v>948.016988441815</v>
      </c>
      <c r="CX75" s="127" t="n">
        <f aca="false">SUM(CX72:CX73)-SUM(CX74)</f>
        <v>948.016988441815</v>
      </c>
      <c r="CY75" s="127" t="n">
        <f aca="false">SUM(CY72:CY73)-SUM(CY74)</f>
        <v>948.016988441815</v>
      </c>
      <c r="CZ75" s="127" t="n">
        <f aca="false">SUM(CZ72:CZ73)-SUM(CZ74)</f>
        <v>948.016988441815</v>
      </c>
      <c r="DA75" s="127" t="n">
        <f aca="false">SUM(DA72:DA73)-SUM(DA74)</f>
        <v>948.016988441815</v>
      </c>
      <c r="DB75" s="127" t="n">
        <f aca="false">SUM(DB72:DB73)-SUM(DB74)</f>
        <v>948.016988441815</v>
      </c>
    </row>
    <row r="76" customFormat="false" ht="14.25" hidden="false" customHeight="false" outlineLevel="3" collapsed="false"/>
    <row r="77" customFormat="false" ht="14.25" hidden="false" customHeight="false" outlineLevel="3" collapsed="false">
      <c r="E77" s="118" t="s">
        <v>318</v>
      </c>
      <c r="F77" s="118"/>
      <c r="G77" s="119" t="s">
        <v>198</v>
      </c>
      <c r="H77" s="118"/>
      <c r="Y77" s="118"/>
      <c r="AA77" s="129" t="n">
        <f aca="false">IF(SUM(AA56:AA57)=0,0,SUM(AA72:AA73)/SUM(AA56:AA57))*g_per_toz</f>
        <v>0</v>
      </c>
      <c r="AB77" s="129" t="n">
        <f aca="false">IF(SUM(AB56:AB57)=0,0,SUM(AB72:AB73)/SUM(AB56:AB57))*g_per_toz</f>
        <v>0</v>
      </c>
      <c r="AC77" s="129" t="n">
        <f aca="false">IF(SUM(AC56:AC57)=0,0,SUM(AC72:AC73)/SUM(AC56:AC57))*g_per_toz</f>
        <v>0</v>
      </c>
      <c r="AD77" s="129" t="n">
        <f aca="false">IF(SUM(AD56:AD57)=0,0,SUM(AD72:AD73)/SUM(AD56:AD57))*g_per_toz</f>
        <v>0</v>
      </c>
      <c r="AE77" s="129" t="n">
        <f aca="false">IF(SUM(AE56:AE57)=0,0,SUM(AE72:AE73)/SUM(AE56:AE57))*g_per_toz</f>
        <v>0.0783540749601276</v>
      </c>
      <c r="AF77" s="129" t="n">
        <f aca="false">IF(SUM(AF56:AF57)=0,0,SUM(AF72:AF73)/SUM(AF56:AF57))*g_per_toz</f>
        <v>0.0951241704035874</v>
      </c>
      <c r="AG77" s="129" t="n">
        <f aca="false">IF(SUM(AG56:AG57)=0,0,SUM(AG72:AG73)/SUM(AG56:AG57))*g_per_toz</f>
        <v>0.108774736008448</v>
      </c>
      <c r="AH77" s="129" t="n">
        <f aca="false">IF(SUM(AH56:AH57)=0,0,SUM(AH72:AH73)/SUM(AH56:AH57))*g_per_toz</f>
        <v>0.103405136082474</v>
      </c>
      <c r="AI77" s="129" t="n">
        <f aca="false">IF(SUM(AI56:AI57)=0,0,SUM(AI72:AI73)/SUM(AI56:AI57))*g_per_toz</f>
        <v>0.115286525979945</v>
      </c>
      <c r="AJ77" s="129" t="n">
        <f aca="false">IF(SUM(AJ56:AJ57)=0,0,SUM(AJ72:AJ73)/SUM(AJ56:AJ57))*g_per_toz</f>
        <v>0.129066988831615</v>
      </c>
      <c r="AK77" s="129" t="n">
        <f aca="false">IF(SUM(AK56:AK57)=0,0,SUM(AK72:AK73)/SUM(AK56:AK57))*g_per_toz</f>
        <v>0.114919299396682</v>
      </c>
      <c r="AL77" s="129" t="n">
        <f aca="false">IF(SUM(AL56:AL57)=0,0,SUM(AL72:AL73)/SUM(AL56:AL57))*g_per_toz</f>
        <v>0.114909796182266</v>
      </c>
      <c r="AM77" s="129" t="n">
        <f aca="false">IF(SUM(AM56:AM57)=0,0,SUM(AM72:AM73)/SUM(AM56:AM57))*g_per_toz</f>
        <v>0.108327831853496</v>
      </c>
      <c r="AN77" s="129" t="n">
        <f aca="false">IF(SUM(AN56:AN57)=0,0,SUM(AN72:AN73)/SUM(AN56:AN57))*g_per_toz</f>
        <v>0.108257173668033</v>
      </c>
      <c r="AO77" s="129" t="n">
        <f aca="false">IF(SUM(AO56:AO57)=0,0,SUM(AO72:AO73)/SUM(AO56:AO57))*g_per_toz</f>
        <v>0.110445406103286</v>
      </c>
      <c r="AP77" s="129" t="n">
        <f aca="false">IF(SUM(AP56:AP57)=0,0,SUM(AP72:AP73)/SUM(AP56:AP57))*g_per_toz</f>
        <v>0.111946774862463</v>
      </c>
      <c r="AQ77" s="129" t="n">
        <f aca="false">IF(SUM(AQ56:AQ57)=0,0,SUM(AQ72:AQ73)/SUM(AQ56:AQ57))*g_per_toz</f>
        <v>0.116417480207177</v>
      </c>
      <c r="AR77" s="129" t="n">
        <f aca="false">IF(SUM(AR56:AR57)=0,0,SUM(AR72:AR73)/SUM(AR56:AR57))*g_per_toz</f>
        <v>0.116097198618875</v>
      </c>
      <c r="AS77" s="129" t="n">
        <f aca="false">IF(SUM(AS56:AS57)=0,0,SUM(AS72:AS73)/SUM(AS56:AS57))*g_per_toz</f>
        <v>0.119858125077785</v>
      </c>
      <c r="AT77" s="129" t="n">
        <f aca="false">IF(SUM(AT56:AT57)=0,0,SUM(AT72:AT73)/SUM(AT56:AT57))*g_per_toz</f>
        <v>0.115659857142857</v>
      </c>
      <c r="AU77" s="129" t="n">
        <f aca="false">IF(SUM(AU56:AU57)=0,0,SUM(AU72:AU73)/SUM(AU56:AU57))*g_per_toz</f>
        <v>0.114100139344262</v>
      </c>
      <c r="AV77" s="129" t="n">
        <f aca="false">IF(SUM(AV56:AV57)=0,0,SUM(AV72:AV73)/SUM(AV56:AV57))*g_per_toz</f>
        <v>0.113825378910776</v>
      </c>
      <c r="AW77" s="129" t="n">
        <f aca="false">IF(SUM(AW56:AW57)=0,0,SUM(AW72:AW73)/SUM(AW56:AW57))*g_per_toz</f>
        <v>0.114426685056834</v>
      </c>
      <c r="AX77" s="129" t="n">
        <f aca="false">IF(SUM(AX56:AX57)=0,0,SUM(AX72:AX73)/SUM(AX56:AX57))*g_per_toz</f>
        <v>0.110946707317073</v>
      </c>
      <c r="AY77" s="129" t="n">
        <f aca="false">IF(SUM(AY56:AY57)=0,0,SUM(AY72:AY73)/SUM(AY56:AY57))*g_per_toz</f>
        <v>0.1087212022105</v>
      </c>
      <c r="AZ77" s="129" t="n">
        <f aca="false">IF(SUM(AZ56:AZ57)=0,0,SUM(AZ72:AZ73)/SUM(AZ56:AZ57))*g_per_toz</f>
        <v>0.108336936424474</v>
      </c>
      <c r="BA77" s="129" t="n">
        <f aca="false">IF(SUM(BA56:BA57)=0,0,SUM(BA72:BA73)/SUM(BA56:BA57))*g_per_toz</f>
        <v>0.106816965986395</v>
      </c>
      <c r="BB77" s="129" t="n">
        <f aca="false">IF(SUM(BB56:BB57)=0,0,SUM(BB72:BB73)/SUM(BB56:BB57))*g_per_toz</f>
        <v>0.104966391871332</v>
      </c>
      <c r="BC77" s="129" t="n">
        <f aca="false">IF(SUM(BC56:BC57)=0,0,SUM(BC72:BC73)/SUM(BC56:BC57))*g_per_toz</f>
        <v>0.102217976867963</v>
      </c>
      <c r="BD77" s="129" t="n">
        <f aca="false">IF(SUM(BD56:BD57)=0,0,SUM(BD72:BD73)/SUM(BD56:BD57))*g_per_toz</f>
        <v>0.0994357375363725</v>
      </c>
      <c r="BE77" s="129" t="n">
        <f aca="false">IF(SUM(BE56:BE57)=0,0,SUM(BE72:BE73)/SUM(BE56:BE57))*g_per_toz</f>
        <v>0.100394511194732</v>
      </c>
      <c r="BF77" s="129" t="n">
        <f aca="false">IF(SUM(BF56:BF57)=0,0,SUM(BF72:BF73)/SUM(BF56:BF57))*g_per_toz</f>
        <v>0.0999594669131238</v>
      </c>
      <c r="BG77" s="129" t="n">
        <f aca="false">IF(SUM(BG56:BG57)=0,0,SUM(BG72:BG73)/SUM(BG56:BG57))*g_per_toz</f>
        <v>0.0996029427425237</v>
      </c>
      <c r="BH77" s="129" t="n">
        <f aca="false">IF(SUM(BH56:BH57)=0,0,SUM(BH72:BH73)/SUM(BH56:BH57))*g_per_toz</f>
        <v>0.0989760458318297</v>
      </c>
      <c r="BI77" s="129" t="n">
        <f aca="false">IF(SUM(BI56:BI57)=0,0,SUM(BI72:BI73)/SUM(BI56:BI57))*g_per_toz</f>
        <v>0.0989157494654312</v>
      </c>
      <c r="BJ77" s="129" t="n">
        <f aca="false">IF(SUM(BJ56:BJ57)=0,0,SUM(BJ72:BJ73)/SUM(BJ56:BJ57))*g_per_toz</f>
        <v>0.0985886874125874</v>
      </c>
      <c r="BK77" s="129" t="n">
        <f aca="false">IF(SUM(BK56:BK57)=0,0,SUM(BK72:BK73)/SUM(BK56:BK57))*g_per_toz</f>
        <v>0.0986708837805503</v>
      </c>
      <c r="BL77" s="129" t="n">
        <f aca="false">IF(SUM(BL56:BL57)=0,0,SUM(BL72:BL73)/SUM(BL56:BL57))*g_per_toz</f>
        <v>0.0987152663098026</v>
      </c>
      <c r="BM77" s="129" t="n">
        <f aca="false">IF(SUM(BM56:BM57)=0,0,SUM(BM72:BM73)/SUM(BM56:BM57))*g_per_toz</f>
        <v>0.0983200225409836</v>
      </c>
      <c r="BN77" s="129" t="n">
        <f aca="false">IF(SUM(BN56:BN57)=0,0,SUM(BN72:BN73)/SUM(BN56:BN57))*g_per_toz</f>
        <v>0.0990664558618283</v>
      </c>
      <c r="BO77" s="129" t="n">
        <f aca="false">IF(SUM(BO56:BO57)=0,0,SUM(BO72:BO73)/SUM(BO56:BO57))*g_per_toz</f>
        <v>0.0991011802871831</v>
      </c>
      <c r="BP77" s="129" t="n">
        <f aca="false">IF(SUM(BP56:BP57)=0,0,SUM(BP72:BP73)/SUM(BP56:BP57))*g_per_toz</f>
        <v>0.10093779011639</v>
      </c>
      <c r="BQ77" s="129" t="n">
        <f aca="false">IF(SUM(BQ56:BQ57)=0,0,SUM(BQ72:BQ73)/SUM(BQ56:BQ57))*g_per_toz</f>
        <v>0.102666671762033</v>
      </c>
      <c r="BR77" s="129" t="n">
        <f aca="false">IF(SUM(BR56:BR57)=0,0,SUM(BR72:BR73)/SUM(BR56:BR57))*g_per_toz</f>
        <v>0.104891740540541</v>
      </c>
      <c r="BS77" s="129" t="n">
        <f aca="false">IF(SUM(BS56:BS57)=0,0,SUM(BS72:BS73)/SUM(BS56:BS57))*g_per_toz</f>
        <v>0.107755279207921</v>
      </c>
      <c r="BT77" s="129" t="n">
        <f aca="false">IF(SUM(BT56:BT57)=0,0,SUM(BT72:BT73)/SUM(BT56:BT57))*g_per_toz</f>
        <v>0.111248167032967</v>
      </c>
      <c r="BU77" s="129" t="n">
        <f aca="false">IF(SUM(BU56:BU57)=0,0,SUM(BU72:BU73)/SUM(BU56:BU57))*g_per_toz</f>
        <v>0.12102732345679</v>
      </c>
      <c r="BV77" s="129" t="n">
        <f aca="false">IF(SUM(BV56:BV57)=0,0,SUM(BV72:BV73)/SUM(BV56:BV57))*g_per_toz</f>
        <v>0.133882109897851</v>
      </c>
      <c r="BW77" s="129" t="n">
        <f aca="false">IF(SUM(BW56:BW57)=0,0,SUM(BW72:BW73)/SUM(BW56:BW57))*g_per_toz</f>
        <v>0.150916486264863</v>
      </c>
      <c r="BX77" s="129" t="n">
        <f aca="false">IF(SUM(BX56:BX57)=0,0,SUM(BX72:BX73)/SUM(BX56:BX57))*g_per_toz</f>
        <v>0.174634286414909</v>
      </c>
      <c r="BY77" s="129" t="n">
        <f aca="false">IF(SUM(BY56:BY57)=0,0,SUM(BY72:BY73)/SUM(BY56:BY57))*g_per_toz</f>
        <v>0.209928804148871</v>
      </c>
      <c r="BZ77" s="129" t="n">
        <f aca="false">IF(SUM(BZ56:BZ57)=0,0,SUM(BZ72:BZ73)/SUM(BZ56:BZ57))*g_per_toz</f>
        <v>0.268203628432956</v>
      </c>
      <c r="CA77" s="129" t="n">
        <f aca="false">IF(SUM(CA56:CA57)=0,0,SUM(CA72:CA73)/SUM(CA56:CA57))*g_per_toz</f>
        <v>0.381897484486873</v>
      </c>
      <c r="CB77" s="129" t="n">
        <f aca="false">IF(SUM(CB56:CB57)=0,0,SUM(CB72:CB73)/SUM(CB56:CB57))*g_per_toz</f>
        <v>0.703251351598173</v>
      </c>
      <c r="CC77" s="129" t="n">
        <f aca="false">IF(SUM(CC56:CC57)=0,0,SUM(CC72:CC73)/SUM(CC56:CC57))*g_per_toz</f>
        <v>7.78994978947368</v>
      </c>
      <c r="CD77" s="129" t="n">
        <f aca="false">IF(SUM(CD56:CD57)=0,0,SUM(CD72:CD73)/SUM(CD56:CD57))*g_per_toz</f>
        <v>0</v>
      </c>
      <c r="CE77" s="129" t="n">
        <f aca="false">IF(SUM(CE56:CE57)=0,0,SUM(CE72:CE73)/SUM(CE56:CE57))*g_per_toz</f>
        <v>0</v>
      </c>
      <c r="CF77" s="129" t="n">
        <f aca="false">IF(SUM(CF56:CF57)=0,0,SUM(CF72:CF73)/SUM(CF56:CF57))*g_per_toz</f>
        <v>0</v>
      </c>
      <c r="CG77" s="129" t="n">
        <f aca="false">IF(SUM(CG56:CG57)=0,0,SUM(CG72:CG73)/SUM(CG56:CG57))*g_per_toz</f>
        <v>0</v>
      </c>
      <c r="CH77" s="129" t="n">
        <f aca="false">IF(SUM(CH56:CH57)=0,0,SUM(CH72:CH73)/SUM(CH56:CH57))*g_per_toz</f>
        <v>0</v>
      </c>
      <c r="CI77" s="129" t="n">
        <f aca="false">IF(SUM(CI56:CI57)=0,0,SUM(CI72:CI73)/SUM(CI56:CI57))*g_per_toz</f>
        <v>0</v>
      </c>
      <c r="CJ77" s="129" t="n">
        <f aca="false">IF(SUM(CJ56:CJ57)=0,0,SUM(CJ72:CJ73)/SUM(CJ56:CJ57))*g_per_toz</f>
        <v>0</v>
      </c>
      <c r="CK77" s="129" t="n">
        <f aca="false">IF(SUM(CK56:CK57)=0,0,SUM(CK72:CK73)/SUM(CK56:CK57))*g_per_toz</f>
        <v>0</v>
      </c>
      <c r="CL77" s="129" t="n">
        <f aca="false">IF(SUM(CL56:CL57)=0,0,SUM(CL72:CL73)/SUM(CL56:CL57))*g_per_toz</f>
        <v>0</v>
      </c>
      <c r="CM77" s="129" t="n">
        <f aca="false">IF(SUM(CM56:CM57)=0,0,SUM(CM72:CM73)/SUM(CM56:CM57))*g_per_toz</f>
        <v>0</v>
      </c>
      <c r="CN77" s="129" t="n">
        <f aca="false">IF(SUM(CN56:CN57)=0,0,SUM(CN72:CN73)/SUM(CN56:CN57))*g_per_toz</f>
        <v>0</v>
      </c>
      <c r="CO77" s="129" t="n">
        <f aca="false">IF(SUM(CO56:CO57)=0,0,SUM(CO72:CO73)/SUM(CO56:CO57))*g_per_toz</f>
        <v>0</v>
      </c>
      <c r="CP77" s="129" t="n">
        <f aca="false">IF(SUM(CP56:CP57)=0,0,SUM(CP72:CP73)/SUM(CP56:CP57))*g_per_toz</f>
        <v>0</v>
      </c>
      <c r="CQ77" s="129" t="n">
        <f aca="false">IF(SUM(CQ56:CQ57)=0,0,SUM(CQ72:CQ73)/SUM(CQ56:CQ57))*g_per_toz</f>
        <v>0</v>
      </c>
      <c r="CR77" s="129" t="n">
        <f aca="false">IF(SUM(CR56:CR57)=0,0,SUM(CR72:CR73)/SUM(CR56:CR57))*g_per_toz</f>
        <v>0</v>
      </c>
      <c r="CS77" s="129" t="n">
        <f aca="false">IF(SUM(CS56:CS57)=0,0,SUM(CS72:CS73)/SUM(CS56:CS57))*g_per_toz</f>
        <v>0</v>
      </c>
      <c r="CT77" s="129" t="n">
        <f aca="false">IF(SUM(CT56:CT57)=0,0,SUM(CT72:CT73)/SUM(CT56:CT57))*g_per_toz</f>
        <v>0</v>
      </c>
      <c r="CU77" s="129" t="n">
        <f aca="false">IF(SUM(CU56:CU57)=0,0,SUM(CU72:CU73)/SUM(CU56:CU57))*g_per_toz</f>
        <v>0</v>
      </c>
      <c r="CV77" s="129" t="n">
        <f aca="false">IF(SUM(CV56:CV57)=0,0,SUM(CV72:CV73)/SUM(CV56:CV57))*g_per_toz</f>
        <v>0</v>
      </c>
      <c r="CW77" s="129" t="n">
        <f aca="false">IF(SUM(CW56:CW57)=0,0,SUM(CW72:CW73)/SUM(CW56:CW57))*g_per_toz</f>
        <v>0</v>
      </c>
      <c r="CX77" s="129" t="n">
        <f aca="false">IF(SUM(CX56:CX57)=0,0,SUM(CX72:CX73)/SUM(CX56:CX57))*g_per_toz</f>
        <v>0</v>
      </c>
      <c r="CY77" s="129" t="n">
        <f aca="false">IF(SUM(CY56:CY57)=0,0,SUM(CY72:CY73)/SUM(CY56:CY57))*g_per_toz</f>
        <v>0</v>
      </c>
      <c r="CZ77" s="129" t="n">
        <f aca="false">IF(SUM(CZ56:CZ57)=0,0,SUM(CZ72:CZ73)/SUM(CZ56:CZ57))*g_per_toz</f>
        <v>0</v>
      </c>
      <c r="DA77" s="129" t="n">
        <f aca="false">IF(SUM(DA56:DA57)=0,0,SUM(DA72:DA73)/SUM(DA56:DA57))*g_per_toz</f>
        <v>0</v>
      </c>
      <c r="DB77" s="129" t="n">
        <f aca="false">IF(SUM(DB56:DB57)=0,0,SUM(DB72:DB73)/SUM(DB56:DB57))*g_per_toz</f>
        <v>0</v>
      </c>
    </row>
    <row r="78" customFormat="false" ht="14.25" hidden="false" customHeight="false" outlineLevel="3" collapsed="false"/>
    <row r="79" customFormat="false" ht="14.25" hidden="false" customHeight="false" outlineLevel="2" collapsed="false"/>
    <row r="80" customFormat="false" ht="18" hidden="false" customHeight="true" outlineLevel="2" collapsed="false">
      <c r="B80" s="66" t="s">
        <v>206</v>
      </c>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row>
    <row r="81" customFormat="false" ht="15" hidden="false" customHeight="true" outlineLevel="3" collapsed="false"/>
    <row r="82" customFormat="false" ht="14.25" hidden="false" customHeight="false" outlineLevel="3" collapsed="false">
      <c r="C82" s="78" t="s">
        <v>227</v>
      </c>
    </row>
    <row r="83" customFormat="false" ht="14.25" hidden="false" customHeight="false" outlineLevel="3" collapsed="false"/>
    <row r="84" customFormat="false" ht="14.25" hidden="false" customHeight="false" outlineLevel="3" collapsed="false">
      <c r="E84" s="3" t="str">
        <f aca="false">'Assumptions - Base'!E111</f>
        <v>Plant capacity</v>
      </c>
      <c r="F84" s="130" t="n">
        <f aca="false">'Assumptions - Base'!F111</f>
        <v>40000</v>
      </c>
      <c r="G84" s="71" t="str">
        <f aca="false">'Assumptions - Base'!G111</f>
        <v>ktpa</v>
      </c>
    </row>
    <row r="85" customFormat="false" ht="14.25" hidden="false" customHeight="false" outlineLevel="3" collapsed="false">
      <c r="E85" s="3" t="s">
        <v>208</v>
      </c>
      <c r="G85" s="71" t="s">
        <v>185</v>
      </c>
      <c r="Y85" s="99" t="n">
        <f aca="false">SUM(AA85:DB85)</f>
        <v>1990000</v>
      </c>
      <c r="AA85" s="83" t="n">
        <f aca="false">$F$84*'Assumptions - Base'!AA124</f>
        <v>0</v>
      </c>
      <c r="AB85" s="83" t="n">
        <f aca="false">$F$84*'Assumptions - Base'!AB124</f>
        <v>0</v>
      </c>
      <c r="AC85" s="83" t="n">
        <f aca="false">$F$84*'Assumptions - Base'!AC124</f>
        <v>0</v>
      </c>
      <c r="AD85" s="83" t="n">
        <f aca="false">$F$84*'Assumptions - Base'!AD124</f>
        <v>0</v>
      </c>
      <c r="AE85" s="83" t="n">
        <f aca="false">$F$84*'Assumptions - Base'!AE124</f>
        <v>24900</v>
      </c>
      <c r="AF85" s="83" t="n">
        <f aca="false">$F$84*'Assumptions - Base'!AF124</f>
        <v>40000</v>
      </c>
      <c r="AG85" s="83" t="n">
        <f aca="false">$F$84*'Assumptions - Base'!AG124</f>
        <v>40100</v>
      </c>
      <c r="AH85" s="83" t="n">
        <f aca="false">$F$84*'Assumptions - Base'!AH124</f>
        <v>40000</v>
      </c>
      <c r="AI85" s="83" t="n">
        <f aca="false">$F$84*'Assumptions - Base'!AI124</f>
        <v>40000</v>
      </c>
      <c r="AJ85" s="83" t="n">
        <f aca="false">$F$84*'Assumptions - Base'!AJ124</f>
        <v>40000</v>
      </c>
      <c r="AK85" s="83" t="n">
        <f aca="false">$F$84*'Assumptions - Base'!AK124</f>
        <v>40100</v>
      </c>
      <c r="AL85" s="83" t="n">
        <f aca="false">$F$84*'Assumptions - Base'!AL124</f>
        <v>40000</v>
      </c>
      <c r="AM85" s="83" t="n">
        <f aca="false">$F$84*'Assumptions - Base'!AM124</f>
        <v>40000</v>
      </c>
      <c r="AN85" s="83" t="n">
        <f aca="false">$F$84*'Assumptions - Base'!AN124</f>
        <v>40000</v>
      </c>
      <c r="AO85" s="83" t="n">
        <f aca="false">$F$84*'Assumptions - Base'!AO124</f>
        <v>40100</v>
      </c>
      <c r="AP85" s="83" t="n">
        <f aca="false">$F$84*'Assumptions - Base'!AP124</f>
        <v>40000</v>
      </c>
      <c r="AQ85" s="83" t="n">
        <f aca="false">$F$84*'Assumptions - Base'!AQ124</f>
        <v>40000</v>
      </c>
      <c r="AR85" s="83" t="n">
        <f aca="false">$F$84*'Assumptions - Base'!AR124</f>
        <v>40000</v>
      </c>
      <c r="AS85" s="83" t="n">
        <f aca="false">$F$84*'Assumptions - Base'!AS124</f>
        <v>40100</v>
      </c>
      <c r="AT85" s="83" t="n">
        <f aca="false">$F$84*'Assumptions - Base'!AT124</f>
        <v>40000</v>
      </c>
      <c r="AU85" s="83" t="n">
        <f aca="false">$F$84*'Assumptions - Base'!AU124</f>
        <v>40000</v>
      </c>
      <c r="AV85" s="83" t="n">
        <f aca="false">$F$84*'Assumptions - Base'!AV124</f>
        <v>40000</v>
      </c>
      <c r="AW85" s="83" t="n">
        <f aca="false">$F$84*'Assumptions - Base'!AW124</f>
        <v>40100</v>
      </c>
      <c r="AX85" s="83" t="n">
        <f aca="false">$F$84*'Assumptions - Base'!AX124</f>
        <v>40000</v>
      </c>
      <c r="AY85" s="83" t="n">
        <f aca="false">$F$84*'Assumptions - Base'!AY124</f>
        <v>40000</v>
      </c>
      <c r="AZ85" s="83" t="n">
        <f aca="false">$F$84*'Assumptions - Base'!AZ124</f>
        <v>40000</v>
      </c>
      <c r="BA85" s="83" t="n">
        <f aca="false">$F$84*'Assumptions - Base'!BA124</f>
        <v>40100</v>
      </c>
      <c r="BB85" s="83" t="n">
        <f aca="false">$F$84*'Assumptions - Base'!BB124</f>
        <v>40000</v>
      </c>
      <c r="BC85" s="83" t="n">
        <f aca="false">$F$84*'Assumptions - Base'!BC124</f>
        <v>40000</v>
      </c>
      <c r="BD85" s="83" t="n">
        <f aca="false">$F$84*'Assumptions - Base'!BD124</f>
        <v>40000</v>
      </c>
      <c r="BE85" s="83" t="n">
        <f aca="false">$F$84*'Assumptions - Base'!BE124</f>
        <v>40100</v>
      </c>
      <c r="BF85" s="83" t="n">
        <f aca="false">$F$84*'Assumptions - Base'!BF124</f>
        <v>40000</v>
      </c>
      <c r="BG85" s="83" t="n">
        <f aca="false">$F$84*'Assumptions - Base'!BG124</f>
        <v>40000</v>
      </c>
      <c r="BH85" s="83" t="n">
        <f aca="false">$F$84*'Assumptions - Base'!BH124</f>
        <v>40000</v>
      </c>
      <c r="BI85" s="83" t="n">
        <f aca="false">$F$84*'Assumptions - Base'!BI124</f>
        <v>40100</v>
      </c>
      <c r="BJ85" s="83" t="n">
        <f aca="false">$F$84*'Assumptions - Base'!BJ124</f>
        <v>40000</v>
      </c>
      <c r="BK85" s="83" t="n">
        <f aca="false">$F$84*'Assumptions - Base'!BK124</f>
        <v>40000</v>
      </c>
      <c r="BL85" s="83" t="n">
        <f aca="false">$F$84*'Assumptions - Base'!BL124</f>
        <v>40000</v>
      </c>
      <c r="BM85" s="83" t="n">
        <f aca="false">$F$84*'Assumptions - Base'!BM124</f>
        <v>40100</v>
      </c>
      <c r="BN85" s="83" t="n">
        <f aca="false">$F$84*'Assumptions - Base'!BN124</f>
        <v>40000</v>
      </c>
      <c r="BO85" s="83" t="n">
        <f aca="false">$F$84*'Assumptions - Base'!BO124</f>
        <v>40000</v>
      </c>
      <c r="BP85" s="83" t="n">
        <f aca="false">$F$84*'Assumptions - Base'!BP124</f>
        <v>40000</v>
      </c>
      <c r="BQ85" s="83" t="n">
        <f aca="false">$F$84*'Assumptions - Base'!BQ124</f>
        <v>40100</v>
      </c>
      <c r="BR85" s="83" t="n">
        <f aca="false">$F$84*'Assumptions - Base'!BR124</f>
        <v>40000</v>
      </c>
      <c r="BS85" s="83" t="n">
        <f aca="false">$F$84*'Assumptions - Base'!BS124</f>
        <v>40000</v>
      </c>
      <c r="BT85" s="83" t="n">
        <f aca="false">$F$84*'Assumptions - Base'!BT124</f>
        <v>40000</v>
      </c>
      <c r="BU85" s="83" t="n">
        <f aca="false">$F$84*'Assumptions - Base'!BU124</f>
        <v>40100</v>
      </c>
      <c r="BV85" s="83" t="n">
        <f aca="false">$F$84*'Assumptions - Base'!BV124</f>
        <v>40000</v>
      </c>
      <c r="BW85" s="83" t="n">
        <f aca="false">$F$84*'Assumptions - Base'!BW124</f>
        <v>40000</v>
      </c>
      <c r="BX85" s="83" t="n">
        <f aca="false">$F$84*'Assumptions - Base'!BX124</f>
        <v>40000</v>
      </c>
      <c r="BY85" s="83" t="n">
        <f aca="false">$F$84*'Assumptions - Base'!BY124</f>
        <v>40100</v>
      </c>
      <c r="BZ85" s="83" t="n">
        <f aca="false">$F$84*'Assumptions - Base'!BZ124</f>
        <v>40000</v>
      </c>
      <c r="CA85" s="83" t="n">
        <f aca="false">$F$84*'Assumptions - Base'!CA124</f>
        <v>40000</v>
      </c>
      <c r="CB85" s="83" t="n">
        <f aca="false">$F$84*'Assumptions - Base'!CB124</f>
        <v>40000</v>
      </c>
      <c r="CC85" s="83" t="n">
        <f aca="false">$F$84*'Assumptions - Base'!CC124</f>
        <v>3900</v>
      </c>
      <c r="CD85" s="83" t="n">
        <f aca="false">$F$84*'Assumptions - Base'!CD124</f>
        <v>0</v>
      </c>
      <c r="CE85" s="83" t="n">
        <f aca="false">$F$84*'Assumptions - Base'!CE124</f>
        <v>0</v>
      </c>
      <c r="CF85" s="83" t="n">
        <f aca="false">$F$84*'Assumptions - Base'!CF124</f>
        <v>0</v>
      </c>
      <c r="CG85" s="83" t="n">
        <f aca="false">$F$84*'Assumptions - Base'!CG124</f>
        <v>0</v>
      </c>
      <c r="CH85" s="83" t="n">
        <f aca="false">$F$84*'Assumptions - Base'!CH124</f>
        <v>0</v>
      </c>
      <c r="CI85" s="83" t="n">
        <f aca="false">$F$84*'Assumptions - Base'!CI124</f>
        <v>0</v>
      </c>
      <c r="CJ85" s="83" t="n">
        <f aca="false">$F$84*'Assumptions - Base'!CJ124</f>
        <v>0</v>
      </c>
      <c r="CK85" s="83" t="n">
        <f aca="false">$F$84*'Assumptions - Base'!CK124</f>
        <v>0</v>
      </c>
      <c r="CL85" s="83" t="n">
        <f aca="false">$F$84*'Assumptions - Base'!CL124</f>
        <v>0</v>
      </c>
      <c r="CM85" s="83" t="n">
        <f aca="false">$F$84*'Assumptions - Base'!CM124</f>
        <v>0</v>
      </c>
      <c r="CN85" s="83" t="n">
        <f aca="false">$F$84*'Assumptions - Base'!CN124</f>
        <v>0</v>
      </c>
      <c r="CO85" s="83" t="n">
        <f aca="false">$F$84*'Assumptions - Base'!CO124</f>
        <v>0</v>
      </c>
      <c r="CP85" s="83" t="n">
        <f aca="false">$F$84*'Assumptions - Base'!CP124</f>
        <v>0</v>
      </c>
      <c r="CQ85" s="83" t="n">
        <f aca="false">$F$84*'Assumptions - Base'!CQ124</f>
        <v>0</v>
      </c>
      <c r="CR85" s="83" t="n">
        <f aca="false">$F$84*'Assumptions - Base'!CR124</f>
        <v>0</v>
      </c>
      <c r="CS85" s="83" t="n">
        <f aca="false">$F$84*'Assumptions - Base'!CS124</f>
        <v>0</v>
      </c>
      <c r="CT85" s="83" t="n">
        <f aca="false">$F$84*'Assumptions - Base'!CT124</f>
        <v>0</v>
      </c>
      <c r="CU85" s="83" t="n">
        <f aca="false">$F$84*'Assumptions - Base'!CU124</f>
        <v>0</v>
      </c>
      <c r="CV85" s="83" t="n">
        <f aca="false">$F$84*'Assumptions - Base'!CV124</f>
        <v>0</v>
      </c>
      <c r="CW85" s="83" t="n">
        <f aca="false">$F$84*'Assumptions - Base'!CW124</f>
        <v>0</v>
      </c>
      <c r="CX85" s="83" t="n">
        <f aca="false">$F$84*'Assumptions - Base'!CX124</f>
        <v>0</v>
      </c>
      <c r="CY85" s="83" t="n">
        <f aca="false">$F$84*'Assumptions - Base'!CY124</f>
        <v>0</v>
      </c>
      <c r="CZ85" s="83" t="n">
        <f aca="false">$F$84*'Assumptions - Base'!CZ124</f>
        <v>0</v>
      </c>
      <c r="DA85" s="83" t="n">
        <f aca="false">$F$84*'Assumptions - Base'!DA124</f>
        <v>0</v>
      </c>
      <c r="DB85" s="83" t="n">
        <f aca="false">$F$84*'Assumptions - Base'!DB124</f>
        <v>0</v>
      </c>
    </row>
    <row r="86" customFormat="false" ht="14.25" hidden="false" customHeight="false" outlineLevel="3" collapsed="false">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83"/>
      <c r="CD86" s="83"/>
      <c r="CE86" s="83"/>
      <c r="CF86" s="83"/>
      <c r="CG86" s="83"/>
      <c r="CH86" s="83"/>
      <c r="CI86" s="83"/>
      <c r="CJ86" s="83"/>
      <c r="CK86" s="83"/>
      <c r="CL86" s="83"/>
      <c r="CM86" s="83"/>
      <c r="CN86" s="83"/>
      <c r="CO86" s="83"/>
      <c r="CP86" s="83"/>
      <c r="CQ86" s="83"/>
      <c r="CR86" s="83"/>
      <c r="CS86" s="83"/>
      <c r="CT86" s="83"/>
      <c r="CU86" s="83"/>
      <c r="CV86" s="83"/>
      <c r="CW86" s="83"/>
      <c r="CX86" s="83"/>
      <c r="CY86" s="83"/>
      <c r="CZ86" s="83"/>
      <c r="DA86" s="83"/>
      <c r="DB86" s="83"/>
    </row>
    <row r="87" customFormat="false" ht="14.25" hidden="false" customHeight="false" outlineLevel="3" collapsed="false">
      <c r="E87" s="3" t="s">
        <v>319</v>
      </c>
      <c r="G87" s="71" t="s">
        <v>185</v>
      </c>
      <c r="Y87" s="99" t="n">
        <f aca="false">SUM(AA87:DB87)</f>
        <v>1989900</v>
      </c>
      <c r="AA87" s="83" t="n">
        <f aca="false">MIN(SUM(AA56:AA57),AA85)</f>
        <v>0</v>
      </c>
      <c r="AB87" s="83" t="n">
        <f aca="false">MIN(SUM(AB56:AB57),AB85)</f>
        <v>0</v>
      </c>
      <c r="AC87" s="83" t="n">
        <f aca="false">MIN(SUM(AC56:AC57),AC85)</f>
        <v>0</v>
      </c>
      <c r="AD87" s="83" t="n">
        <f aca="false">MIN(SUM(AD56:AD57),AD85)</f>
        <v>0</v>
      </c>
      <c r="AE87" s="83" t="n">
        <f aca="false">MIN(SUM(AE56:AE57),AE85)</f>
        <v>24900</v>
      </c>
      <c r="AF87" s="83" t="n">
        <f aca="false">MIN(SUM(AF56:AF57),AF85)</f>
        <v>40000</v>
      </c>
      <c r="AG87" s="83" t="n">
        <f aca="false">MIN(SUM(AG56:AG57),AG85)</f>
        <v>40100</v>
      </c>
      <c r="AH87" s="83" t="n">
        <f aca="false">MIN(SUM(AH56:AH57),AH85)</f>
        <v>40000</v>
      </c>
      <c r="AI87" s="83" t="n">
        <f aca="false">MIN(SUM(AI56:AI57),AI85)</f>
        <v>40000</v>
      </c>
      <c r="AJ87" s="83" t="n">
        <f aca="false">MIN(SUM(AJ56:AJ57),AJ85)</f>
        <v>40000</v>
      </c>
      <c r="AK87" s="83" t="n">
        <f aca="false">MIN(SUM(AK56:AK57),AK85)</f>
        <v>40100</v>
      </c>
      <c r="AL87" s="83" t="n">
        <f aca="false">MIN(SUM(AL56:AL57),AL85)</f>
        <v>40000</v>
      </c>
      <c r="AM87" s="83" t="n">
        <f aca="false">MIN(SUM(AM56:AM57),AM85)</f>
        <v>40000</v>
      </c>
      <c r="AN87" s="83" t="n">
        <f aca="false">MIN(SUM(AN56:AN57),AN85)</f>
        <v>40000</v>
      </c>
      <c r="AO87" s="83" t="n">
        <f aca="false">MIN(SUM(AO56:AO57),AO85)</f>
        <v>40100</v>
      </c>
      <c r="AP87" s="83" t="n">
        <f aca="false">MIN(SUM(AP56:AP57),AP85)</f>
        <v>40000</v>
      </c>
      <c r="AQ87" s="83" t="n">
        <f aca="false">MIN(SUM(AQ56:AQ57),AQ85)</f>
        <v>40000</v>
      </c>
      <c r="AR87" s="83" t="n">
        <f aca="false">MIN(SUM(AR56:AR57),AR85)</f>
        <v>40000</v>
      </c>
      <c r="AS87" s="83" t="n">
        <f aca="false">MIN(SUM(AS56:AS57),AS85)</f>
        <v>40100</v>
      </c>
      <c r="AT87" s="83" t="n">
        <f aca="false">MIN(SUM(AT56:AT57),AT85)</f>
        <v>40000</v>
      </c>
      <c r="AU87" s="83" t="n">
        <f aca="false">MIN(SUM(AU56:AU57),AU85)</f>
        <v>40000</v>
      </c>
      <c r="AV87" s="83" t="n">
        <f aca="false">MIN(SUM(AV56:AV57),AV85)</f>
        <v>40000</v>
      </c>
      <c r="AW87" s="83" t="n">
        <f aca="false">MIN(SUM(AW56:AW57),AW85)</f>
        <v>40100</v>
      </c>
      <c r="AX87" s="83" t="n">
        <f aca="false">MIN(SUM(AX56:AX57),AX85)</f>
        <v>40000</v>
      </c>
      <c r="AY87" s="83" t="n">
        <f aca="false">MIN(SUM(AY56:AY57),AY85)</f>
        <v>40000</v>
      </c>
      <c r="AZ87" s="83" t="n">
        <f aca="false">MIN(SUM(AZ56:AZ57),AZ85)</f>
        <v>40000</v>
      </c>
      <c r="BA87" s="83" t="n">
        <f aca="false">MIN(SUM(BA56:BA57),BA85)</f>
        <v>40100</v>
      </c>
      <c r="BB87" s="83" t="n">
        <f aca="false">MIN(SUM(BB56:BB57),BB85)</f>
        <v>40000</v>
      </c>
      <c r="BC87" s="83" t="n">
        <f aca="false">MIN(SUM(BC56:BC57),BC85)</f>
        <v>40000</v>
      </c>
      <c r="BD87" s="83" t="n">
        <f aca="false">MIN(SUM(BD56:BD57),BD85)</f>
        <v>40000</v>
      </c>
      <c r="BE87" s="83" t="n">
        <f aca="false">MIN(SUM(BE56:BE57),BE85)</f>
        <v>40100</v>
      </c>
      <c r="BF87" s="83" t="n">
        <f aca="false">MIN(SUM(BF56:BF57),BF85)</f>
        <v>40000</v>
      </c>
      <c r="BG87" s="83" t="n">
        <f aca="false">MIN(SUM(BG56:BG57),BG85)</f>
        <v>40000</v>
      </c>
      <c r="BH87" s="83" t="n">
        <f aca="false">MIN(SUM(BH56:BH57),BH85)</f>
        <v>40000</v>
      </c>
      <c r="BI87" s="83" t="n">
        <f aca="false">MIN(SUM(BI56:BI57),BI85)</f>
        <v>40100</v>
      </c>
      <c r="BJ87" s="83" t="n">
        <f aca="false">MIN(SUM(BJ56:BJ57),BJ85)</f>
        <v>40000</v>
      </c>
      <c r="BK87" s="83" t="n">
        <f aca="false">MIN(SUM(BK56:BK57),BK85)</f>
        <v>40000</v>
      </c>
      <c r="BL87" s="83" t="n">
        <f aca="false">MIN(SUM(BL56:BL57),BL85)</f>
        <v>40000</v>
      </c>
      <c r="BM87" s="83" t="n">
        <f aca="false">MIN(SUM(BM56:BM57),BM85)</f>
        <v>40100</v>
      </c>
      <c r="BN87" s="83" t="n">
        <f aca="false">MIN(SUM(BN56:BN57),BN85)</f>
        <v>40000</v>
      </c>
      <c r="BO87" s="83" t="n">
        <f aca="false">MIN(SUM(BO56:BO57),BO85)</f>
        <v>40000</v>
      </c>
      <c r="BP87" s="83" t="n">
        <f aca="false">MIN(SUM(BP56:BP57),BP85)</f>
        <v>40000</v>
      </c>
      <c r="BQ87" s="83" t="n">
        <f aca="false">MIN(SUM(BQ56:BQ57),BQ85)</f>
        <v>40100</v>
      </c>
      <c r="BR87" s="83" t="n">
        <f aca="false">MIN(SUM(BR56:BR57),BR85)</f>
        <v>40000</v>
      </c>
      <c r="BS87" s="83" t="n">
        <f aca="false">MIN(SUM(BS56:BS57),BS85)</f>
        <v>40000</v>
      </c>
      <c r="BT87" s="83" t="n">
        <f aca="false">MIN(SUM(BT56:BT57),BT85)</f>
        <v>40000</v>
      </c>
      <c r="BU87" s="83" t="n">
        <f aca="false">MIN(SUM(BU56:BU57),BU85)</f>
        <v>40100</v>
      </c>
      <c r="BV87" s="83" t="n">
        <f aca="false">MIN(SUM(BV56:BV57),BV85)</f>
        <v>40000</v>
      </c>
      <c r="BW87" s="83" t="n">
        <f aca="false">MIN(SUM(BW56:BW57),BW85)</f>
        <v>40000</v>
      </c>
      <c r="BX87" s="83" t="n">
        <f aca="false">MIN(SUM(BX56:BX57),BX85)</f>
        <v>40000</v>
      </c>
      <c r="BY87" s="83" t="n">
        <f aca="false">MIN(SUM(BY56:BY57),BY85)</f>
        <v>40100</v>
      </c>
      <c r="BZ87" s="83" t="n">
        <f aca="false">MIN(SUM(BZ56:BZ57),BZ85)</f>
        <v>40000</v>
      </c>
      <c r="CA87" s="83" t="n">
        <f aca="false">MIN(SUM(CA56:CA57),CA85)</f>
        <v>40000</v>
      </c>
      <c r="CB87" s="83" t="n">
        <f aca="false">MIN(SUM(CB56:CB57),CB85)</f>
        <v>40000</v>
      </c>
      <c r="CC87" s="83" t="n">
        <f aca="false">MIN(SUM(CC56:CC57),CC85)</f>
        <v>3800</v>
      </c>
      <c r="CD87" s="83" t="n">
        <f aca="false">MIN(SUM(CD56:CD57),CD85)</f>
        <v>0</v>
      </c>
      <c r="CE87" s="83" t="n">
        <f aca="false">MIN(SUM(CE56:CE57),CE85)</f>
        <v>0</v>
      </c>
      <c r="CF87" s="83" t="n">
        <f aca="false">MIN(SUM(CF56:CF57),CF85)</f>
        <v>0</v>
      </c>
      <c r="CG87" s="83" t="n">
        <f aca="false">MIN(SUM(CG56:CG57),CG85)</f>
        <v>0</v>
      </c>
      <c r="CH87" s="83" t="n">
        <f aca="false">MIN(SUM(CH56:CH57),CH85)</f>
        <v>0</v>
      </c>
      <c r="CI87" s="83" t="n">
        <f aca="false">MIN(SUM(CI56:CI57),CI85)</f>
        <v>0</v>
      </c>
      <c r="CJ87" s="83" t="n">
        <f aca="false">MIN(SUM(CJ56:CJ57),CJ85)</f>
        <v>0</v>
      </c>
      <c r="CK87" s="83" t="n">
        <f aca="false">MIN(SUM(CK56:CK57),CK85)</f>
        <v>0</v>
      </c>
      <c r="CL87" s="83" t="n">
        <f aca="false">MIN(SUM(CL56:CL57),CL85)</f>
        <v>0</v>
      </c>
      <c r="CM87" s="83" t="n">
        <f aca="false">MIN(SUM(CM56:CM57),CM85)</f>
        <v>0</v>
      </c>
      <c r="CN87" s="83" t="n">
        <f aca="false">MIN(SUM(CN56:CN57),CN85)</f>
        <v>0</v>
      </c>
      <c r="CO87" s="83" t="n">
        <f aca="false">MIN(SUM(CO56:CO57),CO85)</f>
        <v>0</v>
      </c>
      <c r="CP87" s="83" t="n">
        <f aca="false">MIN(SUM(CP56:CP57),CP85)</f>
        <v>0</v>
      </c>
      <c r="CQ87" s="83" t="n">
        <f aca="false">MIN(SUM(CQ56:CQ57),CQ85)</f>
        <v>0</v>
      </c>
      <c r="CR87" s="83" t="n">
        <f aca="false">MIN(SUM(CR56:CR57),CR85)</f>
        <v>0</v>
      </c>
      <c r="CS87" s="83" t="n">
        <f aca="false">MIN(SUM(CS56:CS57),CS85)</f>
        <v>0</v>
      </c>
      <c r="CT87" s="83" t="n">
        <f aca="false">MIN(SUM(CT56:CT57),CT85)</f>
        <v>0</v>
      </c>
      <c r="CU87" s="83" t="n">
        <f aca="false">MIN(SUM(CU56:CU57),CU85)</f>
        <v>0</v>
      </c>
      <c r="CV87" s="83" t="n">
        <f aca="false">MIN(SUM(CV56:CV57),CV85)</f>
        <v>0</v>
      </c>
      <c r="CW87" s="83" t="n">
        <f aca="false">MIN(SUM(CW56:CW57),CW85)</f>
        <v>0</v>
      </c>
      <c r="CX87" s="83" t="n">
        <f aca="false">MIN(SUM(CX56:CX57),CX85)</f>
        <v>0</v>
      </c>
      <c r="CY87" s="83" t="n">
        <f aca="false">MIN(SUM(CY56:CY57),CY85)</f>
        <v>0</v>
      </c>
      <c r="CZ87" s="83" t="n">
        <f aca="false">MIN(SUM(CZ56:CZ57),CZ85)</f>
        <v>0</v>
      </c>
      <c r="DA87" s="83" t="n">
        <f aca="false">MIN(SUM(DA56:DA57),DA85)</f>
        <v>0</v>
      </c>
      <c r="DB87" s="83" t="n">
        <f aca="false">MIN(SUM(DB56:DB57),DB85)</f>
        <v>0</v>
      </c>
    </row>
    <row r="88" customFormat="false" ht="14.25" hidden="false" customHeight="false" outlineLevel="3" collapsed="false">
      <c r="G88" s="71"/>
      <c r="Y88" s="99"/>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3"/>
      <c r="BX88" s="83"/>
      <c r="BY88" s="83"/>
      <c r="BZ88" s="83"/>
      <c r="CA88" s="83"/>
      <c r="CB88" s="83"/>
      <c r="CC88" s="83"/>
      <c r="CD88" s="83"/>
      <c r="CE88" s="83"/>
      <c r="CF88" s="83"/>
      <c r="CG88" s="83"/>
      <c r="CH88" s="83"/>
      <c r="CI88" s="83"/>
      <c r="CJ88" s="83"/>
      <c r="CK88" s="83"/>
      <c r="CL88" s="83"/>
      <c r="CM88" s="83"/>
      <c r="CN88" s="83"/>
      <c r="CO88" s="83"/>
      <c r="CP88" s="83"/>
      <c r="CQ88" s="83"/>
      <c r="CR88" s="83"/>
      <c r="CS88" s="83"/>
      <c r="CT88" s="83"/>
      <c r="CU88" s="83"/>
      <c r="CV88" s="83"/>
      <c r="CW88" s="83"/>
      <c r="CX88" s="83"/>
      <c r="CY88" s="83"/>
      <c r="CZ88" s="83"/>
      <c r="DA88" s="83"/>
      <c r="DB88" s="83"/>
    </row>
    <row r="89" customFormat="false" ht="14.25" hidden="false" customHeight="false" outlineLevel="3" collapsed="false">
      <c r="E89" s="3" t="str">
        <f aca="false">E43</f>
        <v>Copper plant-feed grade (Sensitized)</v>
      </c>
      <c r="G89" s="71" t="str">
        <f aca="false">G43</f>
        <v>%</v>
      </c>
      <c r="Y89" s="116" t="n">
        <f aca="false">SUMPRODUCT(AA87:DB87,AA89:DB89)/Y87</f>
        <v>0.00423436856123423</v>
      </c>
      <c r="AA89" s="116" t="n">
        <f aca="false">AA43</f>
        <v>0</v>
      </c>
      <c r="AB89" s="116" t="n">
        <f aca="false">AB43</f>
        <v>0</v>
      </c>
      <c r="AC89" s="116" t="n">
        <f aca="false">AC43</f>
        <v>0</v>
      </c>
      <c r="AD89" s="116" t="n">
        <f aca="false">AD43</f>
        <v>0</v>
      </c>
      <c r="AE89" s="116" t="n">
        <f aca="false">AE43</f>
        <v>0.0061</v>
      </c>
      <c r="AF89" s="116" t="n">
        <f aca="false">AF43</f>
        <v>0.0073</v>
      </c>
      <c r="AG89" s="116" t="n">
        <f aca="false">AG43</f>
        <v>0.0078</v>
      </c>
      <c r="AH89" s="116" t="n">
        <f aca="false">AH43</f>
        <v>0.0078</v>
      </c>
      <c r="AI89" s="116" t="n">
        <f aca="false">AI43</f>
        <v>0.008</v>
      </c>
      <c r="AJ89" s="116" t="n">
        <f aca="false">AJ43</f>
        <v>0.008</v>
      </c>
      <c r="AK89" s="116" t="n">
        <f aca="false">AK43</f>
        <v>0.0071</v>
      </c>
      <c r="AL89" s="116" t="n">
        <f aca="false">AL43</f>
        <v>0.006</v>
      </c>
      <c r="AM89" s="116" t="n">
        <f aca="false">AM43</f>
        <v>0.005</v>
      </c>
      <c r="AN89" s="116" t="n">
        <f aca="false">AN43</f>
        <v>0.0046</v>
      </c>
      <c r="AO89" s="116" t="n">
        <f aca="false">AO43</f>
        <v>0.0049</v>
      </c>
      <c r="AP89" s="116" t="n">
        <f aca="false">AP43</f>
        <v>0.0052</v>
      </c>
      <c r="AQ89" s="116" t="n">
        <f aca="false">AQ43</f>
        <v>0.0059</v>
      </c>
      <c r="AR89" s="116" t="n">
        <f aca="false">AR43</f>
        <v>0.0059</v>
      </c>
      <c r="AS89" s="116" t="n">
        <f aca="false">AS43</f>
        <v>0.0059</v>
      </c>
      <c r="AT89" s="116" t="n">
        <f aca="false">AT43</f>
        <v>0.005</v>
      </c>
      <c r="AU89" s="116" t="n">
        <f aca="false">AU43</f>
        <v>0.005</v>
      </c>
      <c r="AV89" s="116" t="n">
        <f aca="false">AV43</f>
        <v>0.0041</v>
      </c>
      <c r="AW89" s="116" t="n">
        <f aca="false">AW43</f>
        <v>0.0047</v>
      </c>
      <c r="AX89" s="116" t="n">
        <f aca="false">AX43</f>
        <v>0.0046</v>
      </c>
      <c r="AY89" s="116" t="n">
        <f aca="false">AY43</f>
        <v>0.0045</v>
      </c>
      <c r="AZ89" s="116" t="n">
        <f aca="false">AZ43</f>
        <v>0.0047</v>
      </c>
      <c r="BA89" s="116" t="n">
        <f aca="false">BA43</f>
        <v>0.0042</v>
      </c>
      <c r="BB89" s="116" t="n">
        <f aca="false">BB43</f>
        <v>0.0035</v>
      </c>
      <c r="BC89" s="116" t="n">
        <f aca="false">BC43</f>
        <v>0.0043</v>
      </c>
      <c r="BD89" s="116" t="n">
        <f aca="false">BD43</f>
        <v>0.0045</v>
      </c>
      <c r="BE89" s="116" t="n">
        <f aca="false">BE43</f>
        <v>0.0039</v>
      </c>
      <c r="BF89" s="116" t="n">
        <f aca="false">BF43</f>
        <v>0.0038</v>
      </c>
      <c r="BG89" s="116" t="n">
        <f aca="false">BG43</f>
        <v>0.004</v>
      </c>
      <c r="BH89" s="116" t="n">
        <f aca="false">BH43</f>
        <v>0.0041</v>
      </c>
      <c r="BI89" s="116" t="n">
        <f aca="false">BI43</f>
        <v>0.0042</v>
      </c>
      <c r="BJ89" s="116" t="n">
        <f aca="false">BJ43</f>
        <v>0.0051</v>
      </c>
      <c r="BK89" s="116" t="n">
        <f aca="false">BK43</f>
        <v>0.005</v>
      </c>
      <c r="BL89" s="116" t="n">
        <f aca="false">BL43</f>
        <v>0.0047</v>
      </c>
      <c r="BM89" s="116" t="n">
        <f aca="false">BM43</f>
        <v>0.004</v>
      </c>
      <c r="BN89" s="116" t="n">
        <f aca="false">BN43</f>
        <v>0.0044</v>
      </c>
      <c r="BO89" s="116" t="n">
        <f aca="false">BO43</f>
        <v>0.0048</v>
      </c>
      <c r="BP89" s="116" t="n">
        <f aca="false">BP43</f>
        <v>0.0021</v>
      </c>
      <c r="BQ89" s="116" t="n">
        <f aca="false">BQ43</f>
        <v>0.0021</v>
      </c>
      <c r="BR89" s="116" t="n">
        <f aca="false">BR43</f>
        <v>0.0021</v>
      </c>
      <c r="BS89" s="116" t="n">
        <f aca="false">BS43</f>
        <v>0.0021</v>
      </c>
      <c r="BT89" s="116" t="n">
        <f aca="false">BT43</f>
        <v>0.0013</v>
      </c>
      <c r="BU89" s="116" t="n">
        <f aca="false">BU43</f>
        <v>0.0013</v>
      </c>
      <c r="BV89" s="116" t="n">
        <f aca="false">BV43</f>
        <v>0.0013</v>
      </c>
      <c r="BW89" s="116" t="n">
        <f aca="false">BW43</f>
        <v>0.0013</v>
      </c>
      <c r="BX89" s="116" t="n">
        <f aca="false">BX43</f>
        <v>0.0013</v>
      </c>
      <c r="BY89" s="116" t="n">
        <f aca="false">BY43</f>
        <v>0.0013</v>
      </c>
      <c r="BZ89" s="116" t="n">
        <f aca="false">BZ43</f>
        <v>0.0013</v>
      </c>
      <c r="CA89" s="116" t="n">
        <f aca="false">CA43</f>
        <v>0.0013</v>
      </c>
      <c r="CB89" s="116" t="n">
        <f aca="false">CB43</f>
        <v>0.0013</v>
      </c>
      <c r="CC89" s="116" t="n">
        <f aca="false">CC43</f>
        <v>0.0013</v>
      </c>
      <c r="CD89" s="116" t="n">
        <f aca="false">CD43</f>
        <v>0</v>
      </c>
      <c r="CE89" s="116" t="n">
        <f aca="false">CE43</f>
        <v>0</v>
      </c>
      <c r="CF89" s="116" t="n">
        <f aca="false">CF43</f>
        <v>0</v>
      </c>
      <c r="CG89" s="116" t="n">
        <f aca="false">CG43</f>
        <v>0</v>
      </c>
      <c r="CH89" s="116" t="n">
        <f aca="false">CH43</f>
        <v>0</v>
      </c>
      <c r="CI89" s="116" t="n">
        <f aca="false">CI43</f>
        <v>0</v>
      </c>
      <c r="CJ89" s="116" t="n">
        <f aca="false">CJ43</f>
        <v>0</v>
      </c>
      <c r="CK89" s="116" t="n">
        <f aca="false">CK43</f>
        <v>0</v>
      </c>
      <c r="CL89" s="116" t="n">
        <f aca="false">CL43</f>
        <v>0</v>
      </c>
      <c r="CM89" s="116" t="n">
        <f aca="false">CM43</f>
        <v>0</v>
      </c>
      <c r="CN89" s="116" t="n">
        <f aca="false">CN43</f>
        <v>0</v>
      </c>
      <c r="CO89" s="116" t="n">
        <f aca="false">CO43</f>
        <v>0</v>
      </c>
      <c r="CP89" s="116" t="n">
        <f aca="false">CP43</f>
        <v>0</v>
      </c>
      <c r="CQ89" s="116" t="n">
        <f aca="false">CQ43</f>
        <v>0</v>
      </c>
      <c r="CR89" s="116" t="n">
        <f aca="false">CR43</f>
        <v>0</v>
      </c>
      <c r="CS89" s="116" t="n">
        <f aca="false">CS43</f>
        <v>0</v>
      </c>
      <c r="CT89" s="116" t="n">
        <f aca="false">CT43</f>
        <v>0</v>
      </c>
      <c r="CU89" s="116" t="n">
        <f aca="false">CU43</f>
        <v>0</v>
      </c>
      <c r="CV89" s="116" t="n">
        <f aca="false">CV43</f>
        <v>0</v>
      </c>
      <c r="CW89" s="116" t="n">
        <f aca="false">CW43</f>
        <v>0</v>
      </c>
      <c r="CX89" s="116" t="n">
        <f aca="false">CX43</f>
        <v>0</v>
      </c>
      <c r="CY89" s="116" t="n">
        <f aca="false">CY43</f>
        <v>0</v>
      </c>
      <c r="CZ89" s="116" t="n">
        <f aca="false">CZ43</f>
        <v>0</v>
      </c>
      <c r="DA89" s="116" t="n">
        <f aca="false">DA43</f>
        <v>0</v>
      </c>
      <c r="DB89" s="116" t="n">
        <f aca="false">DB43</f>
        <v>0</v>
      </c>
    </row>
    <row r="90" customFormat="false" ht="14.25" hidden="false" customHeight="false" outlineLevel="3" collapsed="false">
      <c r="E90" s="131" t="s">
        <v>320</v>
      </c>
      <c r="G90" s="71" t="s">
        <v>185</v>
      </c>
      <c r="Y90" s="132" t="n">
        <f aca="false">SUM(AA90:DB90)</f>
        <v>8425.97</v>
      </c>
      <c r="AA90" s="132" t="n">
        <f aca="false">AA87*AA89</f>
        <v>0</v>
      </c>
      <c r="AB90" s="132" t="n">
        <f aca="false">AB87*AB89</f>
        <v>0</v>
      </c>
      <c r="AC90" s="132" t="n">
        <f aca="false">AC87*AC89</f>
        <v>0</v>
      </c>
      <c r="AD90" s="132" t="n">
        <f aca="false">AD87*AD89</f>
        <v>0</v>
      </c>
      <c r="AE90" s="132" t="n">
        <f aca="false">AE87*AE89</f>
        <v>151.89</v>
      </c>
      <c r="AF90" s="132" t="n">
        <f aca="false">AF87*AF89</f>
        <v>292</v>
      </c>
      <c r="AG90" s="132" t="n">
        <f aca="false">AG87*AG89</f>
        <v>312.78</v>
      </c>
      <c r="AH90" s="132" t="n">
        <f aca="false">AH87*AH89</f>
        <v>312</v>
      </c>
      <c r="AI90" s="132" t="n">
        <f aca="false">AI87*AI89</f>
        <v>320</v>
      </c>
      <c r="AJ90" s="132" t="n">
        <f aca="false">AJ87*AJ89</f>
        <v>320</v>
      </c>
      <c r="AK90" s="132" t="n">
        <f aca="false">AK87*AK89</f>
        <v>284.71</v>
      </c>
      <c r="AL90" s="132" t="n">
        <f aca="false">AL87*AL89</f>
        <v>240</v>
      </c>
      <c r="AM90" s="132" t="n">
        <f aca="false">AM87*AM89</f>
        <v>200</v>
      </c>
      <c r="AN90" s="132" t="n">
        <f aca="false">AN87*AN89</f>
        <v>184</v>
      </c>
      <c r="AO90" s="132" t="n">
        <f aca="false">AO87*AO89</f>
        <v>196.49</v>
      </c>
      <c r="AP90" s="132" t="n">
        <f aca="false">AP87*AP89</f>
        <v>208</v>
      </c>
      <c r="AQ90" s="132" t="n">
        <f aca="false">AQ87*AQ89</f>
        <v>236</v>
      </c>
      <c r="AR90" s="132" t="n">
        <f aca="false">AR87*AR89</f>
        <v>236</v>
      </c>
      <c r="AS90" s="132" t="n">
        <f aca="false">AS87*AS89</f>
        <v>236.59</v>
      </c>
      <c r="AT90" s="132" t="n">
        <f aca="false">AT87*AT89</f>
        <v>200</v>
      </c>
      <c r="AU90" s="132" t="n">
        <f aca="false">AU87*AU89</f>
        <v>200</v>
      </c>
      <c r="AV90" s="132" t="n">
        <f aca="false">AV87*AV89</f>
        <v>164</v>
      </c>
      <c r="AW90" s="132" t="n">
        <f aca="false">AW87*AW89</f>
        <v>188.47</v>
      </c>
      <c r="AX90" s="132" t="n">
        <f aca="false">AX87*AX89</f>
        <v>184</v>
      </c>
      <c r="AY90" s="132" t="n">
        <f aca="false">AY87*AY89</f>
        <v>180</v>
      </c>
      <c r="AZ90" s="132" t="n">
        <f aca="false">AZ87*AZ89</f>
        <v>188</v>
      </c>
      <c r="BA90" s="132" t="n">
        <f aca="false">BA87*BA89</f>
        <v>168.42</v>
      </c>
      <c r="BB90" s="132" t="n">
        <f aca="false">BB87*BB89</f>
        <v>140</v>
      </c>
      <c r="BC90" s="132" t="n">
        <f aca="false">BC87*BC89</f>
        <v>172</v>
      </c>
      <c r="BD90" s="132" t="n">
        <f aca="false">BD87*BD89</f>
        <v>180</v>
      </c>
      <c r="BE90" s="132" t="n">
        <f aca="false">BE87*BE89</f>
        <v>156.39</v>
      </c>
      <c r="BF90" s="132" t="n">
        <f aca="false">BF87*BF89</f>
        <v>152</v>
      </c>
      <c r="BG90" s="132" t="n">
        <f aca="false">BG87*BG89</f>
        <v>160</v>
      </c>
      <c r="BH90" s="132" t="n">
        <f aca="false">BH87*BH89</f>
        <v>164</v>
      </c>
      <c r="BI90" s="132" t="n">
        <f aca="false">BI87*BI89</f>
        <v>168.42</v>
      </c>
      <c r="BJ90" s="132" t="n">
        <f aca="false">BJ87*BJ89</f>
        <v>204</v>
      </c>
      <c r="BK90" s="132" t="n">
        <f aca="false">BK87*BK89</f>
        <v>200</v>
      </c>
      <c r="BL90" s="132" t="n">
        <f aca="false">BL87*BL89</f>
        <v>188</v>
      </c>
      <c r="BM90" s="132" t="n">
        <f aca="false">BM87*BM89</f>
        <v>160.4</v>
      </c>
      <c r="BN90" s="132" t="n">
        <f aca="false">BN87*BN89</f>
        <v>176</v>
      </c>
      <c r="BO90" s="132" t="n">
        <f aca="false">BO87*BO89</f>
        <v>192</v>
      </c>
      <c r="BP90" s="132" t="n">
        <f aca="false">BP87*BP89</f>
        <v>84</v>
      </c>
      <c r="BQ90" s="132" t="n">
        <f aca="false">BQ87*BQ89</f>
        <v>84.21</v>
      </c>
      <c r="BR90" s="132" t="n">
        <f aca="false">BR87*BR89</f>
        <v>84</v>
      </c>
      <c r="BS90" s="132" t="n">
        <f aca="false">BS87*BS89</f>
        <v>84</v>
      </c>
      <c r="BT90" s="132" t="n">
        <f aca="false">BT87*BT89</f>
        <v>52</v>
      </c>
      <c r="BU90" s="132" t="n">
        <f aca="false">BU87*BU89</f>
        <v>52.13</v>
      </c>
      <c r="BV90" s="132" t="n">
        <f aca="false">BV87*BV89</f>
        <v>52</v>
      </c>
      <c r="BW90" s="132" t="n">
        <f aca="false">BW87*BW89</f>
        <v>52</v>
      </c>
      <c r="BX90" s="132" t="n">
        <f aca="false">BX87*BX89</f>
        <v>52</v>
      </c>
      <c r="BY90" s="132" t="n">
        <f aca="false">BY87*BY89</f>
        <v>52.13</v>
      </c>
      <c r="BZ90" s="132" t="n">
        <f aca="false">BZ87*BZ89</f>
        <v>52</v>
      </c>
      <c r="CA90" s="132" t="n">
        <f aca="false">CA87*CA89</f>
        <v>52</v>
      </c>
      <c r="CB90" s="132" t="n">
        <f aca="false">CB87*CB89</f>
        <v>52</v>
      </c>
      <c r="CC90" s="132" t="n">
        <f aca="false">CC87*CC89</f>
        <v>4.94</v>
      </c>
      <c r="CD90" s="132" t="n">
        <f aca="false">CD87*CD89</f>
        <v>0</v>
      </c>
      <c r="CE90" s="132" t="n">
        <f aca="false">CE87*CE89</f>
        <v>0</v>
      </c>
      <c r="CF90" s="132" t="n">
        <f aca="false">CF87*CF89</f>
        <v>0</v>
      </c>
      <c r="CG90" s="132" t="n">
        <f aca="false">CG87*CG89</f>
        <v>0</v>
      </c>
      <c r="CH90" s="132" t="n">
        <f aca="false">CH87*CH89</f>
        <v>0</v>
      </c>
      <c r="CI90" s="132" t="n">
        <f aca="false">CI87*CI89</f>
        <v>0</v>
      </c>
      <c r="CJ90" s="132" t="n">
        <f aca="false">CJ87*CJ89</f>
        <v>0</v>
      </c>
      <c r="CK90" s="132" t="n">
        <f aca="false">CK87*CK89</f>
        <v>0</v>
      </c>
      <c r="CL90" s="132" t="n">
        <f aca="false">CL87*CL89</f>
        <v>0</v>
      </c>
      <c r="CM90" s="132" t="n">
        <f aca="false">CM87*CM89</f>
        <v>0</v>
      </c>
      <c r="CN90" s="132" t="n">
        <f aca="false">CN87*CN89</f>
        <v>0</v>
      </c>
      <c r="CO90" s="132" t="n">
        <f aca="false">CO87*CO89</f>
        <v>0</v>
      </c>
      <c r="CP90" s="132" t="n">
        <f aca="false">CP87*CP89</f>
        <v>0</v>
      </c>
      <c r="CQ90" s="132" t="n">
        <f aca="false">CQ87*CQ89</f>
        <v>0</v>
      </c>
      <c r="CR90" s="132" t="n">
        <f aca="false">CR87*CR89</f>
        <v>0</v>
      </c>
      <c r="CS90" s="132" t="n">
        <f aca="false">CS87*CS89</f>
        <v>0</v>
      </c>
      <c r="CT90" s="132" t="n">
        <f aca="false">CT87*CT89</f>
        <v>0</v>
      </c>
      <c r="CU90" s="132" t="n">
        <f aca="false">CU87*CU89</f>
        <v>0</v>
      </c>
      <c r="CV90" s="132" t="n">
        <f aca="false">CV87*CV89</f>
        <v>0</v>
      </c>
      <c r="CW90" s="132" t="n">
        <f aca="false">CW87*CW89</f>
        <v>0</v>
      </c>
      <c r="CX90" s="132" t="n">
        <f aca="false">CX87*CX89</f>
        <v>0</v>
      </c>
      <c r="CY90" s="132" t="n">
        <f aca="false">CY87*CY89</f>
        <v>0</v>
      </c>
      <c r="CZ90" s="132" t="n">
        <f aca="false">CZ87*CZ89</f>
        <v>0</v>
      </c>
      <c r="DA90" s="132" t="n">
        <f aca="false">DA87*DA89</f>
        <v>0</v>
      </c>
      <c r="DB90" s="132" t="n">
        <f aca="false">DB87*DB89</f>
        <v>0</v>
      </c>
    </row>
    <row r="91" customFormat="false" ht="14.25" hidden="false" customHeight="false" outlineLevel="3" collapsed="false">
      <c r="G91" s="71"/>
      <c r="Y91" s="99"/>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c r="BO91" s="83"/>
      <c r="BP91" s="83"/>
      <c r="BQ91" s="83"/>
      <c r="BR91" s="83"/>
      <c r="BS91" s="83"/>
      <c r="BT91" s="83"/>
      <c r="BU91" s="83"/>
      <c r="BV91" s="83"/>
      <c r="BW91" s="83"/>
      <c r="BX91" s="83"/>
      <c r="BY91" s="83"/>
      <c r="BZ91" s="83"/>
      <c r="CA91" s="83"/>
      <c r="CB91" s="83"/>
      <c r="CC91" s="83"/>
      <c r="CD91" s="83"/>
      <c r="CE91" s="83"/>
      <c r="CF91" s="83"/>
      <c r="CG91" s="83"/>
      <c r="CH91" s="83"/>
      <c r="CI91" s="83"/>
      <c r="CJ91" s="83"/>
      <c r="CK91" s="83"/>
      <c r="CL91" s="83"/>
      <c r="CM91" s="83"/>
      <c r="CN91" s="83"/>
      <c r="CO91" s="83"/>
      <c r="CP91" s="83"/>
      <c r="CQ91" s="83"/>
      <c r="CR91" s="83"/>
      <c r="CS91" s="83"/>
      <c r="CT91" s="83"/>
      <c r="CU91" s="83"/>
      <c r="CV91" s="83"/>
      <c r="CW91" s="83"/>
      <c r="CX91" s="83"/>
      <c r="CY91" s="83"/>
      <c r="CZ91" s="83"/>
      <c r="DA91" s="83"/>
      <c r="DB91" s="83"/>
    </row>
    <row r="92" customFormat="false" ht="14.25" hidden="false" customHeight="false" outlineLevel="3" collapsed="false">
      <c r="E92" s="3" t="str">
        <f aca="false">E46</f>
        <v>Gold plant-feed grade (Sensitized)</v>
      </c>
      <c r="G92" s="71" t="str">
        <f aca="false">G46</f>
        <v>g/t</v>
      </c>
      <c r="Y92" s="93" t="n">
        <f aca="false">SUMPRODUCT(AA87:DB87,AA92:DB92)/Y87</f>
        <v>0.0856640102015177</v>
      </c>
      <c r="AA92" s="93" t="n">
        <f aca="false">AA46</f>
        <v>0</v>
      </c>
      <c r="AB92" s="93" t="n">
        <f aca="false">AB46</f>
        <v>0</v>
      </c>
      <c r="AC92" s="93" t="n">
        <f aca="false">AC46</f>
        <v>0</v>
      </c>
      <c r="AD92" s="93" t="n">
        <f aca="false">AD46</f>
        <v>0</v>
      </c>
      <c r="AE92" s="93" t="n">
        <f aca="false">AE46</f>
        <v>0.093935</v>
      </c>
      <c r="AF92" s="93" t="n">
        <f aca="false">AF46</f>
        <v>0.115005</v>
      </c>
      <c r="AG92" s="93" t="n">
        <f aca="false">AG46</f>
        <v>0.141013</v>
      </c>
      <c r="AH92" s="93" t="n">
        <f aca="false">AH46</f>
        <v>0.12698</v>
      </c>
      <c r="AI92" s="93" t="n">
        <f aca="false">AI46</f>
        <v>0.146031</v>
      </c>
      <c r="AJ92" s="93" t="n">
        <f aca="false">AJ46</f>
        <v>0.175968</v>
      </c>
      <c r="AK92" s="93" t="n">
        <f aca="false">AK46</f>
        <v>0.129068</v>
      </c>
      <c r="AL92" s="93" t="n">
        <f aca="false">AL46</f>
        <v>0.123014</v>
      </c>
      <c r="AM92" s="93" t="n">
        <f aca="false">AM46</f>
        <v>0.099998</v>
      </c>
      <c r="AN92" s="93" t="n">
        <f aca="false">AN46</f>
        <v>0.102019</v>
      </c>
      <c r="AO92" s="93" t="n">
        <f aca="false">AO46</f>
        <v>0.112004</v>
      </c>
      <c r="AP92" s="93" t="n">
        <f aca="false">AP46</f>
        <v>0.117027</v>
      </c>
      <c r="AQ92" s="93" t="n">
        <f aca="false">AQ46</f>
        <v>0.131023</v>
      </c>
      <c r="AR92" s="93" t="n">
        <f aca="false">AR46</f>
        <v>0.123014</v>
      </c>
      <c r="AS92" s="93" t="n">
        <f aca="false">AS46</f>
        <v>0.142021</v>
      </c>
      <c r="AT92" s="93" t="n">
        <f aca="false">AT46</f>
        <v>0.110029</v>
      </c>
      <c r="AU92" s="93" t="n">
        <f aca="false">AU46</f>
        <v>0.099998</v>
      </c>
      <c r="AV92" s="93" t="n">
        <f aca="false">AV46</f>
        <v>0.098987</v>
      </c>
      <c r="AW92" s="93" t="n">
        <f aca="false">AW46</f>
        <v>0.107039</v>
      </c>
      <c r="AX92" s="93" t="n">
        <f aca="false">AX46</f>
        <v>0.086001</v>
      </c>
      <c r="AY92" s="93" t="n">
        <f aca="false">AY46</f>
        <v>0.080014</v>
      </c>
      <c r="AZ92" s="93" t="n">
        <f aca="false">AZ46</f>
        <v>0.087012</v>
      </c>
      <c r="BA92" s="93" t="n">
        <f aca="false">BA46</f>
        <v>0.084003</v>
      </c>
      <c r="BB92" s="93" t="n">
        <f aca="false">BB46</f>
        <v>0.076981</v>
      </c>
      <c r="BC92" s="93" t="n">
        <f aca="false">BC46</f>
        <v>0.068972</v>
      </c>
      <c r="BD92" s="93" t="n">
        <f aca="false">BD46</f>
        <v>0.060963</v>
      </c>
      <c r="BE92" s="93" t="n">
        <f aca="false">BE46</f>
        <v>0.081055</v>
      </c>
      <c r="BF92" s="93" t="n">
        <f aca="false">BF46</f>
        <v>0.080014</v>
      </c>
      <c r="BG92" s="93" t="n">
        <f aca="false">BG46</f>
        <v>0.079003</v>
      </c>
      <c r="BH92" s="93" t="n">
        <f aca="false">BH46</f>
        <v>0.074026</v>
      </c>
      <c r="BI92" s="93" t="n">
        <f aca="false">BI46</f>
        <v>0.077022</v>
      </c>
      <c r="BJ92" s="93" t="n">
        <f aca="false">BJ46</f>
        <v>0.077992</v>
      </c>
      <c r="BK92" s="93" t="n">
        <f aca="false">BK46</f>
        <v>0.083979</v>
      </c>
      <c r="BL92" s="93" t="n">
        <f aca="false">BL46</f>
        <v>0.088023</v>
      </c>
      <c r="BM92" s="93" t="n">
        <f aca="false">BM46</f>
        <v>0.075005</v>
      </c>
      <c r="BN92" s="93" t="n">
        <f aca="false">BN46</f>
        <v>0.080014</v>
      </c>
      <c r="BO92" s="93" t="n">
        <f aca="false">BO46</f>
        <v>0.075037</v>
      </c>
      <c r="BP92" s="93" t="n">
        <f aca="false">BP46</f>
        <v>0.080014</v>
      </c>
      <c r="BQ92" s="93" t="n">
        <f aca="false">BQ46</f>
        <v>0.07803</v>
      </c>
      <c r="BR92" s="93" t="n">
        <f aca="false">BR46</f>
        <v>0.07597</v>
      </c>
      <c r="BS92" s="93" t="n">
        <f aca="false">BS46</f>
        <v>0.07597</v>
      </c>
      <c r="BT92" s="93" t="n">
        <f aca="false">BT46</f>
        <v>0.032037</v>
      </c>
      <c r="BU92" s="93" t="n">
        <f aca="false">BU46</f>
        <v>0.030018</v>
      </c>
      <c r="BV92" s="93" t="n">
        <f aca="false">BV46</f>
        <v>0.030015</v>
      </c>
      <c r="BW92" s="93" t="n">
        <f aca="false">BW46</f>
        <v>0.030015</v>
      </c>
      <c r="BX92" s="93" t="n">
        <f aca="false">BX46</f>
        <v>0.030015</v>
      </c>
      <c r="BY92" s="93" t="n">
        <f aca="false">BY46</f>
        <v>0.030018</v>
      </c>
      <c r="BZ92" s="93" t="n">
        <f aca="false">BZ46</f>
        <v>0.030015</v>
      </c>
      <c r="CA92" s="93" t="n">
        <f aca="false">CA46</f>
        <v>0.030015</v>
      </c>
      <c r="CB92" s="93" t="n">
        <f aca="false">CB46</f>
        <v>0.030015</v>
      </c>
      <c r="CC92" s="93" t="n">
        <f aca="false">CC46</f>
        <v>0.030306</v>
      </c>
      <c r="CD92" s="93" t="n">
        <f aca="false">CD46</f>
        <v>0</v>
      </c>
      <c r="CE92" s="93" t="n">
        <f aca="false">CE46</f>
        <v>0</v>
      </c>
      <c r="CF92" s="93" t="n">
        <f aca="false">CF46</f>
        <v>0</v>
      </c>
      <c r="CG92" s="93" t="n">
        <f aca="false">CG46</f>
        <v>0</v>
      </c>
      <c r="CH92" s="93" t="n">
        <f aca="false">CH46</f>
        <v>0</v>
      </c>
      <c r="CI92" s="93" t="n">
        <f aca="false">CI46</f>
        <v>0</v>
      </c>
      <c r="CJ92" s="93" t="n">
        <f aca="false">CJ46</f>
        <v>0</v>
      </c>
      <c r="CK92" s="93" t="n">
        <f aca="false">CK46</f>
        <v>0</v>
      </c>
      <c r="CL92" s="93" t="n">
        <f aca="false">CL46</f>
        <v>0</v>
      </c>
      <c r="CM92" s="93" t="n">
        <f aca="false">CM46</f>
        <v>0</v>
      </c>
      <c r="CN92" s="93" t="n">
        <f aca="false">CN46</f>
        <v>0</v>
      </c>
      <c r="CO92" s="93" t="n">
        <f aca="false">CO46</f>
        <v>0</v>
      </c>
      <c r="CP92" s="93" t="n">
        <f aca="false">CP46</f>
        <v>0</v>
      </c>
      <c r="CQ92" s="93" t="n">
        <f aca="false">CQ46</f>
        <v>0</v>
      </c>
      <c r="CR92" s="93" t="n">
        <f aca="false">CR46</f>
        <v>0</v>
      </c>
      <c r="CS92" s="93" t="n">
        <f aca="false">CS46</f>
        <v>0</v>
      </c>
      <c r="CT92" s="93" t="n">
        <f aca="false">CT46</f>
        <v>0</v>
      </c>
      <c r="CU92" s="93" t="n">
        <f aca="false">CU46</f>
        <v>0</v>
      </c>
      <c r="CV92" s="93" t="n">
        <f aca="false">CV46</f>
        <v>0</v>
      </c>
      <c r="CW92" s="93" t="n">
        <f aca="false">CW46</f>
        <v>0</v>
      </c>
      <c r="CX92" s="93" t="n">
        <f aca="false">CX46</f>
        <v>0</v>
      </c>
      <c r="CY92" s="93" t="n">
        <f aca="false">CY46</f>
        <v>0</v>
      </c>
      <c r="CZ92" s="93" t="n">
        <f aca="false">CZ46</f>
        <v>0</v>
      </c>
      <c r="DA92" s="93" t="n">
        <f aca="false">DA46</f>
        <v>0</v>
      </c>
      <c r="DB92" s="93" t="n">
        <f aca="false">DB46</f>
        <v>0</v>
      </c>
    </row>
    <row r="93" customFormat="false" ht="14.25" hidden="false" customHeight="false" outlineLevel="3" collapsed="false">
      <c r="E93" s="131" t="s">
        <v>321</v>
      </c>
      <c r="G93" s="71" t="s">
        <v>304</v>
      </c>
      <c r="Y93" s="132" t="n">
        <f aca="false">SUM(AA93:DB93)</f>
        <v>5480.50264118186</v>
      </c>
      <c r="AA93" s="132" t="n">
        <f aca="false">AA87*AA92/g_per_toz</f>
        <v>0</v>
      </c>
      <c r="AB93" s="132" t="n">
        <f aca="false">AB87*AB92/g_per_toz</f>
        <v>0</v>
      </c>
      <c r="AC93" s="132" t="n">
        <f aca="false">AC87*AC92/g_per_toz</f>
        <v>0</v>
      </c>
      <c r="AD93" s="132" t="n">
        <f aca="false">AD87*AD92/g_per_toz</f>
        <v>0</v>
      </c>
      <c r="AE93" s="132" t="n">
        <f aca="false">AE87*AE92/g_per_toz</f>
        <v>75.1999453437716</v>
      </c>
      <c r="AF93" s="132" t="n">
        <f aca="false">AF87*AF92/g_per_toz</f>
        <v>147.899754046972</v>
      </c>
      <c r="AG93" s="132" t="n">
        <f aca="false">AG87*AG92/g_per_toz</f>
        <v>181.800160753613</v>
      </c>
      <c r="AH93" s="132" t="n">
        <f aca="false">AH87*AH92/g_per_toz</f>
        <v>163.29995016638</v>
      </c>
      <c r="AI93" s="132" t="n">
        <f aca="false">AI87*AI92/g_per_toz</f>
        <v>187.800086806951</v>
      </c>
      <c r="AJ93" s="132" t="n">
        <f aca="false">AJ87*AJ92/g_per_toz</f>
        <v>226.299934091019</v>
      </c>
      <c r="AK93" s="132" t="n">
        <f aca="false">AK87*AK92/g_per_toz</f>
        <v>166.400141463179</v>
      </c>
      <c r="AL93" s="132" t="n">
        <f aca="false">AL87*AL92/g_per_toz</f>
        <v>158.199559535101</v>
      </c>
      <c r="AM93" s="132" t="n">
        <f aca="false">AM87*AM92/g_per_toz</f>
        <v>128.600318292154</v>
      </c>
      <c r="AN93" s="132" t="n">
        <f aca="false">AN87*AN92/g_per_toz</f>
        <v>131.199382706126</v>
      </c>
      <c r="AO93" s="132" t="n">
        <f aca="false">AO87*AO92/g_per_toz</f>
        <v>144.400482260839</v>
      </c>
      <c r="AP93" s="132" t="n">
        <f aca="false">AP87*AP92/g_per_toz</f>
        <v>150.500104489848</v>
      </c>
      <c r="AQ93" s="132" t="n">
        <f aca="false">AQ87*AQ92/g_per_toz</f>
        <v>168.499365023229</v>
      </c>
      <c r="AR93" s="132" t="n">
        <f aca="false">AR87*AR92/g_per_toz</f>
        <v>158.199559535101</v>
      </c>
      <c r="AS93" s="132" t="n">
        <f aca="false">AS87*AS92/g_per_toz</f>
        <v>183.099718681177</v>
      </c>
      <c r="AT93" s="132" t="n">
        <f aca="false">AT87*AT92/g_per_toz</f>
        <v>141.500474223158</v>
      </c>
      <c r="AU93" s="132" t="n">
        <f aca="false">AU87*AU92/g_per_toz</f>
        <v>128.600318292154</v>
      </c>
      <c r="AV93" s="132" t="n">
        <f aca="false">AV87*AV92/g_per_toz</f>
        <v>127.300143070716</v>
      </c>
      <c r="AW93" s="132" t="n">
        <f aca="false">AW87*AW92/g_per_toz</f>
        <v>137.999385921199</v>
      </c>
      <c r="AX93" s="132" t="n">
        <f aca="false">AX87*AX92/g_per_toz</f>
        <v>110.59977172987</v>
      </c>
      <c r="AY93" s="132" t="n">
        <f aca="false">AY87*AY92/g_per_toz</f>
        <v>102.900316684617</v>
      </c>
      <c r="AZ93" s="132" t="n">
        <f aca="false">AZ87*AZ92/g_per_toz</f>
        <v>111.899946951308</v>
      </c>
      <c r="BA93" s="132" t="n">
        <f aca="false">BA87*BA92/g_per_toz</f>
        <v>108.300361695629</v>
      </c>
      <c r="BB93" s="132" t="n">
        <f aca="false">BB87*BB92/g_per_toz</f>
        <v>98.9997910203032</v>
      </c>
      <c r="BC93" s="132" t="n">
        <f aca="false">BC87*BC92/g_per_toz</f>
        <v>88.6999855321748</v>
      </c>
      <c r="BD93" s="132" t="n">
        <f aca="false">BD87*BD92/g_per_toz</f>
        <v>78.4001800440465</v>
      </c>
      <c r="BE93" s="132" t="n">
        <f aca="false">BE87*BE92/g_per_toz</f>
        <v>104.499670455093</v>
      </c>
      <c r="BF93" s="132" t="n">
        <f aca="false">BF87*BF92/g_per_toz</f>
        <v>102.900316684617</v>
      </c>
      <c r="BG93" s="132" t="n">
        <f aca="false">BG87*BG92/g_per_toz</f>
        <v>101.600141463179</v>
      </c>
      <c r="BH93" s="132" t="n">
        <f aca="false">BH87*BH92/g_per_toz</f>
        <v>95.1995756104619</v>
      </c>
      <c r="BI93" s="132" t="n">
        <f aca="false">BI87*BI92/g_per_toz</f>
        <v>99.30014950086</v>
      </c>
      <c r="BJ93" s="132" t="n">
        <f aca="false">BJ87*BJ92/g_per_toz</f>
        <v>100.299966241741</v>
      </c>
      <c r="BK93" s="132" t="n">
        <f aca="false">BK87*BK92/g_per_toz</f>
        <v>107.999421286993</v>
      </c>
      <c r="BL93" s="132" t="n">
        <f aca="false">BL87*BL92/g_per_toz</f>
        <v>113.200122172746</v>
      </c>
      <c r="BM93" s="132" t="n">
        <f aca="false">BM87*BM92/g_per_toz</f>
        <v>96.6997444017554</v>
      </c>
      <c r="BN93" s="132" t="n">
        <f aca="false">BN87*BN92/g_per_toz</f>
        <v>102.900316684617</v>
      </c>
      <c r="BO93" s="132" t="n">
        <f aca="false">BO87*BO92/g_per_toz</f>
        <v>96.4997508319</v>
      </c>
      <c r="BP93" s="132" t="n">
        <f aca="false">BP87*BP92/g_per_toz</f>
        <v>102.900316684617</v>
      </c>
      <c r="BQ93" s="132" t="n">
        <f aca="false">BQ87*BQ92/g_per_toz</f>
        <v>100.599707428424</v>
      </c>
      <c r="BR93" s="132" t="n">
        <f aca="false">BR87*BR92/g_per_toz</f>
        <v>97.6996157988651</v>
      </c>
      <c r="BS93" s="132" t="n">
        <f aca="false">BS87*BS92/g_per_toz</f>
        <v>97.6996157988651</v>
      </c>
      <c r="BT93" s="132" t="n">
        <f aca="false">BT87*BT92/g_per_toz</f>
        <v>41.2005079814169</v>
      </c>
      <c r="BU93" s="132" t="n">
        <f aca="false">BU87*BU92/g_per_toz</f>
        <v>38.7005256643143</v>
      </c>
      <c r="BV93" s="132" t="n">
        <f aca="false">BV87*BV92/g_per_toz</f>
        <v>38.6001575385407</v>
      </c>
      <c r="BW93" s="132" t="n">
        <f aca="false">BW87*BW92/g_per_toz</f>
        <v>38.6001575385407</v>
      </c>
      <c r="BX93" s="132" t="n">
        <f aca="false">BX87*BX92/g_per_toz</f>
        <v>38.6001575385407</v>
      </c>
      <c r="BY93" s="132" t="n">
        <f aca="false">BY87*BY92/g_per_toz</f>
        <v>38.7005256643143</v>
      </c>
      <c r="BZ93" s="132" t="n">
        <f aca="false">BZ87*BZ92/g_per_toz</f>
        <v>38.6001575385407</v>
      </c>
      <c r="CA93" s="132" t="n">
        <f aca="false">CA87*CA92/g_per_toz</f>
        <v>38.6001575385407</v>
      </c>
      <c r="CB93" s="132" t="n">
        <f aca="false">CB87*CB92/g_per_toz</f>
        <v>38.6001575385407</v>
      </c>
      <c r="CC93" s="132" t="n">
        <f aca="false">CC87*CC92/g_per_toz</f>
        <v>3.70256723519861</v>
      </c>
      <c r="CD93" s="132" t="n">
        <f aca="false">CD87*CD92/g_per_toz</f>
        <v>0</v>
      </c>
      <c r="CE93" s="132" t="n">
        <f aca="false">CE87*CE92/g_per_toz</f>
        <v>0</v>
      </c>
      <c r="CF93" s="132" t="n">
        <f aca="false">CF87*CF92/g_per_toz</f>
        <v>0</v>
      </c>
      <c r="CG93" s="132" t="n">
        <f aca="false">CG87*CG92/g_per_toz</f>
        <v>0</v>
      </c>
      <c r="CH93" s="132" t="n">
        <f aca="false">CH87*CH92/g_per_toz</f>
        <v>0</v>
      </c>
      <c r="CI93" s="132" t="n">
        <f aca="false">CI87*CI92/g_per_toz</f>
        <v>0</v>
      </c>
      <c r="CJ93" s="132" t="n">
        <f aca="false">CJ87*CJ92/g_per_toz</f>
        <v>0</v>
      </c>
      <c r="CK93" s="132" t="n">
        <f aca="false">CK87*CK92/g_per_toz</f>
        <v>0</v>
      </c>
      <c r="CL93" s="132" t="n">
        <f aca="false">CL87*CL92/g_per_toz</f>
        <v>0</v>
      </c>
      <c r="CM93" s="132" t="n">
        <f aca="false">CM87*CM92/g_per_toz</f>
        <v>0</v>
      </c>
      <c r="CN93" s="132" t="n">
        <f aca="false">CN87*CN92/g_per_toz</f>
        <v>0</v>
      </c>
      <c r="CO93" s="132" t="n">
        <f aca="false">CO87*CO92/g_per_toz</f>
        <v>0</v>
      </c>
      <c r="CP93" s="132" t="n">
        <f aca="false">CP87*CP92/g_per_toz</f>
        <v>0</v>
      </c>
      <c r="CQ93" s="132" t="n">
        <f aca="false">CQ87*CQ92/g_per_toz</f>
        <v>0</v>
      </c>
      <c r="CR93" s="132" t="n">
        <f aca="false">CR87*CR92/g_per_toz</f>
        <v>0</v>
      </c>
      <c r="CS93" s="132" t="n">
        <f aca="false">CS87*CS92/g_per_toz</f>
        <v>0</v>
      </c>
      <c r="CT93" s="132" t="n">
        <f aca="false">CT87*CT92/g_per_toz</f>
        <v>0</v>
      </c>
      <c r="CU93" s="132" t="n">
        <f aca="false">CU87*CU92/g_per_toz</f>
        <v>0</v>
      </c>
      <c r="CV93" s="132" t="n">
        <f aca="false">CV87*CV92/g_per_toz</f>
        <v>0</v>
      </c>
      <c r="CW93" s="132" t="n">
        <f aca="false">CW87*CW92/g_per_toz</f>
        <v>0</v>
      </c>
      <c r="CX93" s="132" t="n">
        <f aca="false">CX87*CX92/g_per_toz</f>
        <v>0</v>
      </c>
      <c r="CY93" s="132" t="n">
        <f aca="false">CY87*CY92/g_per_toz</f>
        <v>0</v>
      </c>
      <c r="CZ93" s="132" t="n">
        <f aca="false">CZ87*CZ92/g_per_toz</f>
        <v>0</v>
      </c>
      <c r="DA93" s="132" t="n">
        <f aca="false">DA87*DA92/g_per_toz</f>
        <v>0</v>
      </c>
      <c r="DB93" s="132" t="n">
        <f aca="false">DB87*DB92/g_per_toz</f>
        <v>0</v>
      </c>
    </row>
    <row r="94" customFormat="false" ht="14.25" hidden="false" customHeight="false" outlineLevel="3" collapsed="false"/>
    <row r="95" customFormat="false" ht="14.25" hidden="false" customHeight="false" outlineLevel="3" collapsed="false">
      <c r="E95" s="3" t="str">
        <f aca="false">'Assumptions - Base'!E113</f>
        <v>Copper Recovery</v>
      </c>
      <c r="G95" s="71" t="str">
        <f aca="false">'Assumptions - Base'!G113</f>
        <v>%</v>
      </c>
      <c r="Y95" s="133" t="n">
        <f aca="false">SUMPRODUCT(AA90:DB90,AA95:DB95)/Y90</f>
        <v>0.86764722637275</v>
      </c>
      <c r="Z95" s="133"/>
      <c r="AA95" s="133" t="n">
        <f aca="false">'Assumptions - Base'!AA113</f>
        <v>0</v>
      </c>
      <c r="AB95" s="133" t="n">
        <f aca="false">'Assumptions - Base'!AB113</f>
        <v>0</v>
      </c>
      <c r="AC95" s="133" t="n">
        <f aca="false">'Assumptions - Base'!AC113</f>
        <v>0</v>
      </c>
      <c r="AD95" s="133" t="n">
        <f aca="false">'Assumptions - Base'!AD113</f>
        <v>0</v>
      </c>
      <c r="AE95" s="133" t="n">
        <f aca="false">'Assumptions - Base'!AE113</f>
        <v>0.741</v>
      </c>
      <c r="AF95" s="133" t="n">
        <f aca="false">'Assumptions - Base'!AF113</f>
        <v>0.823</v>
      </c>
      <c r="AG95" s="133" t="n">
        <f aca="false">'Assumptions - Base'!AG113</f>
        <v>0.868</v>
      </c>
      <c r="AH95" s="133" t="n">
        <f aca="false">'Assumptions - Base'!AH113</f>
        <v>0.871</v>
      </c>
      <c r="AI95" s="133" t="n">
        <f aca="false">'Assumptions - Base'!AI113</f>
        <v>0.885</v>
      </c>
      <c r="AJ95" s="133" t="n">
        <f aca="false">'Assumptions - Base'!AJ113</f>
        <v>0.888</v>
      </c>
      <c r="AK95" s="133" t="n">
        <f aca="false">'Assumptions - Base'!AK113</f>
        <v>0.872</v>
      </c>
      <c r="AL95" s="133" t="n">
        <f aca="false">'Assumptions - Base'!AL113</f>
        <v>0.867</v>
      </c>
      <c r="AM95" s="133" t="n">
        <f aca="false">'Assumptions - Base'!AM113</f>
        <v>0.858</v>
      </c>
      <c r="AN95" s="133" t="n">
        <f aca="false">'Assumptions - Base'!AN113</f>
        <v>0.86</v>
      </c>
      <c r="AO95" s="133" t="n">
        <f aca="false">'Assumptions - Base'!AO113</f>
        <v>0.87</v>
      </c>
      <c r="AP95" s="133" t="n">
        <f aca="false">'Assumptions - Base'!AP113</f>
        <v>0.873</v>
      </c>
      <c r="AQ95" s="133" t="n">
        <f aca="false">'Assumptions - Base'!AQ113</f>
        <v>0.878</v>
      </c>
      <c r="AR95" s="133" t="n">
        <f aca="false">'Assumptions - Base'!AR113</f>
        <v>0.879</v>
      </c>
      <c r="AS95" s="133" t="n">
        <f aca="false">'Assumptions - Base'!AS113</f>
        <v>0.876</v>
      </c>
      <c r="AT95" s="133" t="n">
        <f aca="false">'Assumptions - Base'!AT113</f>
        <v>0.868</v>
      </c>
      <c r="AU95" s="133" t="n">
        <f aca="false">'Assumptions - Base'!AU113</f>
        <v>0.865</v>
      </c>
      <c r="AV95" s="133" t="n">
        <f aca="false">'Assumptions - Base'!AV113</f>
        <v>0.867</v>
      </c>
      <c r="AW95" s="133" t="n">
        <f aca="false">'Assumptions - Base'!AW113</f>
        <v>0.867</v>
      </c>
      <c r="AX95" s="133" t="n">
        <f aca="false">'Assumptions - Base'!AX113</f>
        <v>0.859</v>
      </c>
      <c r="AY95" s="133" t="n">
        <f aca="false">'Assumptions - Base'!AY113</f>
        <v>0.855</v>
      </c>
      <c r="AZ95" s="133" t="n">
        <f aca="false">'Assumptions - Base'!AZ113</f>
        <v>0.863</v>
      </c>
      <c r="BA95" s="133" t="n">
        <f aca="false">'Assumptions - Base'!BA113</f>
        <v>0.87</v>
      </c>
      <c r="BB95" s="133" t="n">
        <f aca="false">'Assumptions - Base'!BB113</f>
        <v>0.866</v>
      </c>
      <c r="BC95" s="133" t="n">
        <f aca="false">'Assumptions - Base'!BC113</f>
        <v>0.876</v>
      </c>
      <c r="BD95" s="133" t="n">
        <f aca="false">'Assumptions - Base'!BD113</f>
        <v>0.881</v>
      </c>
      <c r="BE95" s="133" t="n">
        <f aca="false">'Assumptions - Base'!BE113</f>
        <v>0.881</v>
      </c>
      <c r="BF95" s="133" t="n">
        <f aca="false">'Assumptions - Base'!BF113</f>
        <v>0.882</v>
      </c>
      <c r="BG95" s="133" t="n">
        <f aca="false">'Assumptions - Base'!BG113</f>
        <v>0.88</v>
      </c>
      <c r="BH95" s="133" t="n">
        <f aca="false">'Assumptions - Base'!BH113</f>
        <v>0.881</v>
      </c>
      <c r="BI95" s="133" t="n">
        <f aca="false">'Assumptions - Base'!BI113</f>
        <v>0.883</v>
      </c>
      <c r="BJ95" s="133" t="n">
        <f aca="false">'Assumptions - Base'!BJ113</f>
        <v>0.888</v>
      </c>
      <c r="BK95" s="133" t="n">
        <f aca="false">'Assumptions - Base'!BK113</f>
        <v>0.886</v>
      </c>
      <c r="BL95" s="133" t="n">
        <f aca="false">'Assumptions - Base'!BL113</f>
        <v>0.88</v>
      </c>
      <c r="BM95" s="133" t="n">
        <f aca="false">'Assumptions - Base'!BM113</f>
        <v>0.877</v>
      </c>
      <c r="BN95" s="133" t="n">
        <f aca="false">'Assumptions - Base'!BN113</f>
        <v>0.877</v>
      </c>
      <c r="BO95" s="133" t="n">
        <f aca="false">'Assumptions - Base'!BO113</f>
        <v>0.881</v>
      </c>
      <c r="BP95" s="133" t="n">
        <f aca="false">'Assumptions - Base'!BP113</f>
        <v>0.855</v>
      </c>
      <c r="BQ95" s="133" t="n">
        <f aca="false">'Assumptions - Base'!BQ113</f>
        <v>0.857</v>
      </c>
      <c r="BR95" s="133" t="n">
        <f aca="false">'Assumptions - Base'!BR113</f>
        <v>0.858</v>
      </c>
      <c r="BS95" s="133" t="n">
        <f aca="false">'Assumptions - Base'!BS113</f>
        <v>0.858</v>
      </c>
      <c r="BT95" s="133" t="n">
        <f aca="false">'Assumptions - Base'!BT113</f>
        <v>0.849</v>
      </c>
      <c r="BU95" s="133" t="n">
        <f aca="false">'Assumptions - Base'!BU113</f>
        <v>0.848</v>
      </c>
      <c r="BV95" s="133" t="n">
        <f aca="false">'Assumptions - Base'!BV113</f>
        <v>0.848</v>
      </c>
      <c r="BW95" s="133" t="n">
        <f aca="false">'Assumptions - Base'!BW113</f>
        <v>0.848</v>
      </c>
      <c r="BX95" s="133" t="n">
        <f aca="false">'Assumptions - Base'!BX113</f>
        <v>0.848</v>
      </c>
      <c r="BY95" s="133" t="n">
        <f aca="false">'Assumptions - Base'!BY113</f>
        <v>0.848</v>
      </c>
      <c r="BZ95" s="133" t="n">
        <f aca="false">'Assumptions - Base'!BZ113</f>
        <v>0.848</v>
      </c>
      <c r="CA95" s="133" t="n">
        <f aca="false">'Assumptions - Base'!CA113</f>
        <v>0.848</v>
      </c>
      <c r="CB95" s="133" t="n">
        <f aca="false">'Assumptions - Base'!CB113</f>
        <v>0.848</v>
      </c>
      <c r="CC95" s="133" t="n">
        <f aca="false">'Assumptions - Base'!CC113</f>
        <v>0.848</v>
      </c>
      <c r="CD95" s="133" t="n">
        <f aca="false">'Assumptions - Base'!CD113</f>
        <v>0</v>
      </c>
      <c r="CE95" s="133" t="n">
        <f aca="false">'Assumptions - Base'!CE113</f>
        <v>0</v>
      </c>
      <c r="CF95" s="133" t="n">
        <f aca="false">'Assumptions - Base'!CF113</f>
        <v>0</v>
      </c>
      <c r="CG95" s="133" t="n">
        <f aca="false">'Assumptions - Base'!CG113</f>
        <v>0</v>
      </c>
      <c r="CH95" s="133" t="n">
        <f aca="false">'Assumptions - Base'!CH113</f>
        <v>0</v>
      </c>
      <c r="CI95" s="133" t="n">
        <f aca="false">'Assumptions - Base'!CI113</f>
        <v>0</v>
      </c>
      <c r="CJ95" s="133" t="n">
        <f aca="false">'Assumptions - Base'!CJ113</f>
        <v>0</v>
      </c>
      <c r="CK95" s="133" t="n">
        <f aca="false">'Assumptions - Base'!CK113</f>
        <v>0</v>
      </c>
      <c r="CL95" s="133" t="n">
        <f aca="false">'Assumptions - Base'!CL113</f>
        <v>0</v>
      </c>
      <c r="CM95" s="133" t="n">
        <f aca="false">'Assumptions - Base'!CM113</f>
        <v>0</v>
      </c>
      <c r="CN95" s="133" t="n">
        <f aca="false">'Assumptions - Base'!CN113</f>
        <v>0</v>
      </c>
      <c r="CO95" s="133" t="n">
        <f aca="false">'Assumptions - Base'!CO113</f>
        <v>0</v>
      </c>
      <c r="CP95" s="133" t="n">
        <f aca="false">'Assumptions - Base'!CP113</f>
        <v>0</v>
      </c>
      <c r="CQ95" s="133" t="n">
        <f aca="false">'Assumptions - Base'!CQ113</f>
        <v>0</v>
      </c>
      <c r="CR95" s="133" t="n">
        <f aca="false">'Assumptions - Base'!CR113</f>
        <v>0</v>
      </c>
      <c r="CS95" s="133" t="n">
        <f aca="false">'Assumptions - Base'!CS113</f>
        <v>0</v>
      </c>
      <c r="CT95" s="133" t="n">
        <f aca="false">'Assumptions - Base'!CT113</f>
        <v>0</v>
      </c>
      <c r="CU95" s="133" t="n">
        <f aca="false">'Assumptions - Base'!CU113</f>
        <v>0</v>
      </c>
      <c r="CV95" s="133" t="n">
        <f aca="false">'Assumptions - Base'!CV113</f>
        <v>0</v>
      </c>
      <c r="CW95" s="133" t="n">
        <f aca="false">'Assumptions - Base'!CW113</f>
        <v>0</v>
      </c>
      <c r="CX95" s="133" t="n">
        <f aca="false">'Assumptions - Base'!CX113</f>
        <v>0</v>
      </c>
      <c r="CY95" s="133" t="n">
        <f aca="false">'Assumptions - Base'!CY113</f>
        <v>0</v>
      </c>
      <c r="CZ95" s="133" t="n">
        <f aca="false">'Assumptions - Base'!CZ113</f>
        <v>0</v>
      </c>
      <c r="DA95" s="133" t="n">
        <f aca="false">'Assumptions - Base'!DA113</f>
        <v>0</v>
      </c>
      <c r="DB95" s="133" t="n">
        <f aca="false">'Assumptions - Base'!DB113</f>
        <v>0</v>
      </c>
    </row>
    <row r="96" customFormat="false" ht="14.25" hidden="false" customHeight="false" outlineLevel="3" collapsed="false">
      <c r="E96" s="3" t="str">
        <f aca="false">'Assumptions - Base'!E114</f>
        <v>Gold Recovery</v>
      </c>
      <c r="G96" s="71" t="str">
        <f aca="false">'Assumptions - Base'!G114</f>
        <v>%</v>
      </c>
      <c r="Y96" s="133" t="n">
        <f aca="false">SUMPRODUCT(AA93:DB93,AA96:DB96)/Y93</f>
        <v>0.614822618452035</v>
      </c>
      <c r="Z96" s="133"/>
      <c r="AA96" s="133" t="n">
        <f aca="false">'Assumptions - Base'!AA114</f>
        <v>0</v>
      </c>
      <c r="AB96" s="133" t="n">
        <f aca="false">'Assumptions - Base'!AB114</f>
        <v>0</v>
      </c>
      <c r="AC96" s="133" t="n">
        <f aca="false">'Assumptions - Base'!AC114</f>
        <v>0</v>
      </c>
      <c r="AD96" s="133" t="n">
        <f aca="false">'Assumptions - Base'!AD114</f>
        <v>0</v>
      </c>
      <c r="AE96" s="133" t="n">
        <f aca="false">'Assumptions - Base'!AE114</f>
        <v>0.512</v>
      </c>
      <c r="AF96" s="133" t="n">
        <f aca="false">'Assumptions - Base'!AF114</f>
        <v>0.569</v>
      </c>
      <c r="AG96" s="133" t="n">
        <f aca="false">'Assumptions - Base'!AG114</f>
        <v>0.603</v>
      </c>
      <c r="AH96" s="133" t="n">
        <f aca="false">'Assumptions - Base'!AH114</f>
        <v>0.6</v>
      </c>
      <c r="AI96" s="133" t="n">
        <f aca="false">'Assumptions - Base'!AI114</f>
        <v>0.606</v>
      </c>
      <c r="AJ96" s="133" t="n">
        <f aca="false">'Assumptions - Base'!AJ114</f>
        <v>0.609</v>
      </c>
      <c r="AK96" s="133" t="n">
        <f aca="false">'Assumptions - Base'!AK114</f>
        <v>0.614</v>
      </c>
      <c r="AL96" s="133" t="n">
        <f aca="false">'Assumptions - Base'!AL114</f>
        <v>0.612</v>
      </c>
      <c r="AM96" s="133" t="n">
        <f aca="false">'Assumptions - Base'!AM114</f>
        <v>0.616</v>
      </c>
      <c r="AN96" s="133" t="n">
        <f aca="false">'Assumptions - Base'!AN114</f>
        <v>0.621</v>
      </c>
      <c r="AO96" s="133" t="n">
        <f aca="false">'Assumptions - Base'!AO114</f>
        <v>0.609</v>
      </c>
      <c r="AP96" s="133" t="n">
        <f aca="false">'Assumptions - Base'!AP114</f>
        <v>0.613</v>
      </c>
      <c r="AQ96" s="133" t="n">
        <f aca="false">'Assumptions - Base'!AQ114</f>
        <v>0.613</v>
      </c>
      <c r="AR96" s="133" t="n">
        <f aca="false">'Assumptions - Base'!AR114</f>
        <v>0.618</v>
      </c>
      <c r="AS96" s="133" t="n">
        <f aca="false">'Assumptions - Base'!AS114</f>
        <v>0.614</v>
      </c>
      <c r="AT96" s="133" t="n">
        <f aca="false">'Assumptions - Base'!AT114</f>
        <v>0.617</v>
      </c>
      <c r="AU96" s="133" t="n">
        <f aca="false">'Assumptions - Base'!AU114</f>
        <v>0.621</v>
      </c>
      <c r="AV96" s="133" t="n">
        <f aca="false">'Assumptions - Base'!AV114</f>
        <v>0.619</v>
      </c>
      <c r="AW96" s="133" t="n">
        <f aca="false">'Assumptions - Base'!AW114</f>
        <v>0.614</v>
      </c>
      <c r="AX96" s="133" t="n">
        <f aca="false">'Assumptions - Base'!AX114</f>
        <v>0.607</v>
      </c>
      <c r="AY96" s="133" t="n">
        <f aca="false">'Assumptions - Base'!AY114</f>
        <v>0.605</v>
      </c>
      <c r="AZ96" s="133" t="n">
        <f aca="false">'Assumptions - Base'!AZ114</f>
        <v>0.607</v>
      </c>
      <c r="BA96" s="133" t="n">
        <f aca="false">'Assumptions - Base'!BA114</f>
        <v>0.611</v>
      </c>
      <c r="BB96" s="133" t="n">
        <f aca="false">'Assumptions - Base'!BB114</f>
        <v>0.615</v>
      </c>
      <c r="BC96" s="133" t="n">
        <f aca="false">'Assumptions - Base'!BC114</f>
        <v>0.629</v>
      </c>
      <c r="BD96" s="133" t="n">
        <f aca="false">'Assumptions - Base'!BD114</f>
        <v>0.632</v>
      </c>
      <c r="BE96" s="133" t="n">
        <f aca="false">'Assumptions - Base'!BE114</f>
        <v>0.625</v>
      </c>
      <c r="BF96" s="133" t="n">
        <f aca="false">'Assumptions - Base'!BF114</f>
        <v>0.628</v>
      </c>
      <c r="BG96" s="133" t="n">
        <f aca="false">'Assumptions - Base'!BG114</f>
        <v>0.623</v>
      </c>
      <c r="BH96" s="133" t="n">
        <f aca="false">'Assumptions - Base'!BH114</f>
        <v>0.62</v>
      </c>
      <c r="BI96" s="133" t="n">
        <f aca="false">'Assumptions - Base'!BI114</f>
        <v>0.617</v>
      </c>
      <c r="BJ96" s="133" t="n">
        <f aca="false">'Assumptions - Base'!BJ114</f>
        <v>0.61</v>
      </c>
      <c r="BK96" s="133" t="n">
        <f aca="false">'Assumptions - Base'!BK114</f>
        <v>0.607</v>
      </c>
      <c r="BL96" s="133" t="n">
        <f aca="false">'Assumptions - Base'!BL114</f>
        <v>0.605</v>
      </c>
      <c r="BM96" s="133" t="n">
        <f aca="false">'Assumptions - Base'!BM114</f>
        <v>0.612</v>
      </c>
      <c r="BN96" s="133" t="n">
        <f aca="false">'Assumptions - Base'!BN114</f>
        <v>0.61</v>
      </c>
      <c r="BO96" s="133" t="n">
        <f aca="false">'Assumptions - Base'!BO114</f>
        <v>0.613</v>
      </c>
      <c r="BP96" s="133" t="n">
        <f aca="false">'Assumptions - Base'!BP114</f>
        <v>0.605</v>
      </c>
      <c r="BQ96" s="133" t="n">
        <f aca="false">'Assumptions - Base'!BQ114</f>
        <v>0.609</v>
      </c>
      <c r="BR96" s="133" t="n">
        <f aca="false">'Assumptions - Base'!BR114</f>
        <v>0.61</v>
      </c>
      <c r="BS96" s="133" t="n">
        <f aca="false">'Assumptions - Base'!BS114</f>
        <v>0.61</v>
      </c>
      <c r="BT96" s="133" t="n">
        <f aca="false">'Assumptions - Base'!BT114</f>
        <v>0.681</v>
      </c>
      <c r="BU96" s="133" t="n">
        <f aca="false">'Assumptions - Base'!BU114</f>
        <v>0.682</v>
      </c>
      <c r="BV96" s="133" t="n">
        <f aca="false">'Assumptions - Base'!BV114</f>
        <v>0.682</v>
      </c>
      <c r="BW96" s="133" t="n">
        <f aca="false">'Assumptions - Base'!BW114</f>
        <v>0.682</v>
      </c>
      <c r="BX96" s="133" t="n">
        <f aca="false">'Assumptions - Base'!BX114</f>
        <v>0.682</v>
      </c>
      <c r="BY96" s="133" t="n">
        <f aca="false">'Assumptions - Base'!BY114</f>
        <v>0.682</v>
      </c>
      <c r="BZ96" s="133" t="n">
        <f aca="false">'Assumptions - Base'!BZ114</f>
        <v>0.682</v>
      </c>
      <c r="CA96" s="133" t="n">
        <f aca="false">'Assumptions - Base'!CA114</f>
        <v>0.682</v>
      </c>
      <c r="CB96" s="133" t="n">
        <f aca="false">'Assumptions - Base'!CB114</f>
        <v>0.682</v>
      </c>
      <c r="CC96" s="133" t="n">
        <f aca="false">'Assumptions - Base'!CC114</f>
        <v>0.682</v>
      </c>
      <c r="CD96" s="133" t="n">
        <f aca="false">'Assumptions - Base'!CD114</f>
        <v>0</v>
      </c>
      <c r="CE96" s="133" t="n">
        <f aca="false">'Assumptions - Base'!CE114</f>
        <v>0</v>
      </c>
      <c r="CF96" s="133" t="n">
        <f aca="false">'Assumptions - Base'!CF114</f>
        <v>0</v>
      </c>
      <c r="CG96" s="133" t="n">
        <f aca="false">'Assumptions - Base'!CG114</f>
        <v>0</v>
      </c>
      <c r="CH96" s="133" t="n">
        <f aca="false">'Assumptions - Base'!CH114</f>
        <v>0</v>
      </c>
      <c r="CI96" s="133" t="n">
        <f aca="false">'Assumptions - Base'!CI114</f>
        <v>0</v>
      </c>
      <c r="CJ96" s="133" t="n">
        <f aca="false">'Assumptions - Base'!CJ114</f>
        <v>0</v>
      </c>
      <c r="CK96" s="133" t="n">
        <f aca="false">'Assumptions - Base'!CK114</f>
        <v>0</v>
      </c>
      <c r="CL96" s="133" t="n">
        <f aca="false">'Assumptions - Base'!CL114</f>
        <v>0</v>
      </c>
      <c r="CM96" s="133" t="n">
        <f aca="false">'Assumptions - Base'!CM114</f>
        <v>0</v>
      </c>
      <c r="CN96" s="133" t="n">
        <f aca="false">'Assumptions - Base'!CN114</f>
        <v>0</v>
      </c>
      <c r="CO96" s="133" t="n">
        <f aca="false">'Assumptions - Base'!CO114</f>
        <v>0</v>
      </c>
      <c r="CP96" s="133" t="n">
        <f aca="false">'Assumptions - Base'!CP114</f>
        <v>0</v>
      </c>
      <c r="CQ96" s="133" t="n">
        <f aca="false">'Assumptions - Base'!CQ114</f>
        <v>0</v>
      </c>
      <c r="CR96" s="133" t="n">
        <f aca="false">'Assumptions - Base'!CR114</f>
        <v>0</v>
      </c>
      <c r="CS96" s="133" t="n">
        <f aca="false">'Assumptions - Base'!CS114</f>
        <v>0</v>
      </c>
      <c r="CT96" s="133" t="n">
        <f aca="false">'Assumptions - Base'!CT114</f>
        <v>0</v>
      </c>
      <c r="CU96" s="133" t="n">
        <f aca="false">'Assumptions - Base'!CU114</f>
        <v>0</v>
      </c>
      <c r="CV96" s="133" t="n">
        <f aca="false">'Assumptions - Base'!CV114</f>
        <v>0</v>
      </c>
      <c r="CW96" s="133" t="n">
        <f aca="false">'Assumptions - Base'!CW114</f>
        <v>0</v>
      </c>
      <c r="CX96" s="133" t="n">
        <f aca="false">'Assumptions - Base'!CX114</f>
        <v>0</v>
      </c>
      <c r="CY96" s="133" t="n">
        <f aca="false">'Assumptions - Base'!CY114</f>
        <v>0</v>
      </c>
      <c r="CZ96" s="133" t="n">
        <f aca="false">'Assumptions - Base'!CZ114</f>
        <v>0</v>
      </c>
      <c r="DA96" s="133" t="n">
        <f aca="false">'Assumptions - Base'!DA114</f>
        <v>0</v>
      </c>
      <c r="DB96" s="133" t="n">
        <f aca="false">'Assumptions - Base'!DB114</f>
        <v>0</v>
      </c>
    </row>
    <row r="97" customFormat="false" ht="14.25" hidden="false" customHeight="false" outlineLevel="3" collapsed="false"/>
    <row r="98" customFormat="false" ht="14.25" hidden="false" customHeight="false" outlineLevel="3" collapsed="false">
      <c r="E98" s="3" t="s">
        <v>322</v>
      </c>
      <c r="G98" s="71" t="s">
        <v>185</v>
      </c>
      <c r="Y98" s="99" t="n">
        <f aca="false">SUM(AA98:DB98)</f>
        <v>7310.7695</v>
      </c>
      <c r="AA98" s="83" t="n">
        <f aca="false">AA90*AA95</f>
        <v>0</v>
      </c>
      <c r="AB98" s="83" t="n">
        <f aca="false">AB90*AB95</f>
        <v>0</v>
      </c>
      <c r="AC98" s="83" t="n">
        <f aca="false">AC90*AC95</f>
        <v>0</v>
      </c>
      <c r="AD98" s="83" t="n">
        <f aca="false">AD90*AD95</f>
        <v>0</v>
      </c>
      <c r="AE98" s="83" t="n">
        <f aca="false">AE90*AE95</f>
        <v>112.55049</v>
      </c>
      <c r="AF98" s="83" t="n">
        <f aca="false">AF90*AF95</f>
        <v>240.316</v>
      </c>
      <c r="AG98" s="83" t="n">
        <f aca="false">AG90*AG95</f>
        <v>271.49304</v>
      </c>
      <c r="AH98" s="83" t="n">
        <f aca="false">AH90*AH95</f>
        <v>271.752</v>
      </c>
      <c r="AI98" s="83" t="n">
        <f aca="false">AI90*AI95</f>
        <v>283.2</v>
      </c>
      <c r="AJ98" s="83" t="n">
        <f aca="false">AJ90*AJ95</f>
        <v>284.16</v>
      </c>
      <c r="AK98" s="83" t="n">
        <f aca="false">AK90*AK95</f>
        <v>248.26712</v>
      </c>
      <c r="AL98" s="83" t="n">
        <f aca="false">AL90*AL95</f>
        <v>208.08</v>
      </c>
      <c r="AM98" s="83" t="n">
        <f aca="false">AM90*AM95</f>
        <v>171.6</v>
      </c>
      <c r="AN98" s="83" t="n">
        <f aca="false">AN90*AN95</f>
        <v>158.24</v>
      </c>
      <c r="AO98" s="83" t="n">
        <f aca="false">AO90*AO95</f>
        <v>170.9463</v>
      </c>
      <c r="AP98" s="83" t="n">
        <f aca="false">AP90*AP95</f>
        <v>181.584</v>
      </c>
      <c r="AQ98" s="83" t="n">
        <f aca="false">AQ90*AQ95</f>
        <v>207.208</v>
      </c>
      <c r="AR98" s="83" t="n">
        <f aca="false">AR90*AR95</f>
        <v>207.444</v>
      </c>
      <c r="AS98" s="83" t="n">
        <f aca="false">AS90*AS95</f>
        <v>207.25284</v>
      </c>
      <c r="AT98" s="83" t="n">
        <f aca="false">AT90*AT95</f>
        <v>173.6</v>
      </c>
      <c r="AU98" s="83" t="n">
        <f aca="false">AU90*AU95</f>
        <v>173</v>
      </c>
      <c r="AV98" s="83" t="n">
        <f aca="false">AV90*AV95</f>
        <v>142.188</v>
      </c>
      <c r="AW98" s="83" t="n">
        <f aca="false">AW90*AW95</f>
        <v>163.40349</v>
      </c>
      <c r="AX98" s="83" t="n">
        <f aca="false">AX90*AX95</f>
        <v>158.056</v>
      </c>
      <c r="AY98" s="83" t="n">
        <f aca="false">AY90*AY95</f>
        <v>153.9</v>
      </c>
      <c r="AZ98" s="83" t="n">
        <f aca="false">AZ90*AZ95</f>
        <v>162.244</v>
      </c>
      <c r="BA98" s="83" t="n">
        <f aca="false">BA90*BA95</f>
        <v>146.5254</v>
      </c>
      <c r="BB98" s="83" t="n">
        <f aca="false">BB90*BB95</f>
        <v>121.24</v>
      </c>
      <c r="BC98" s="83" t="n">
        <f aca="false">BC90*BC95</f>
        <v>150.672</v>
      </c>
      <c r="BD98" s="83" t="n">
        <f aca="false">BD90*BD95</f>
        <v>158.58</v>
      </c>
      <c r="BE98" s="83" t="n">
        <f aca="false">BE90*BE95</f>
        <v>137.77959</v>
      </c>
      <c r="BF98" s="83" t="n">
        <f aca="false">BF90*BF95</f>
        <v>134.064</v>
      </c>
      <c r="BG98" s="83" t="n">
        <f aca="false">BG90*BG95</f>
        <v>140.8</v>
      </c>
      <c r="BH98" s="83" t="n">
        <f aca="false">BH90*BH95</f>
        <v>144.484</v>
      </c>
      <c r="BI98" s="83" t="n">
        <f aca="false">BI90*BI95</f>
        <v>148.71486</v>
      </c>
      <c r="BJ98" s="83" t="n">
        <f aca="false">BJ90*BJ95</f>
        <v>181.152</v>
      </c>
      <c r="BK98" s="83" t="n">
        <f aca="false">BK90*BK95</f>
        <v>177.2</v>
      </c>
      <c r="BL98" s="83" t="n">
        <f aca="false">BL90*BL95</f>
        <v>165.44</v>
      </c>
      <c r="BM98" s="83" t="n">
        <f aca="false">BM90*BM95</f>
        <v>140.6708</v>
      </c>
      <c r="BN98" s="83" t="n">
        <f aca="false">BN90*BN95</f>
        <v>154.352</v>
      </c>
      <c r="BO98" s="83" t="n">
        <f aca="false">BO90*BO95</f>
        <v>169.152</v>
      </c>
      <c r="BP98" s="83" t="n">
        <f aca="false">BP90*BP95</f>
        <v>71.82</v>
      </c>
      <c r="BQ98" s="83" t="n">
        <f aca="false">BQ90*BQ95</f>
        <v>72.16797</v>
      </c>
      <c r="BR98" s="83" t="n">
        <f aca="false">BR90*BR95</f>
        <v>72.072</v>
      </c>
      <c r="BS98" s="83" t="n">
        <f aca="false">BS90*BS95</f>
        <v>72.072</v>
      </c>
      <c r="BT98" s="83" t="n">
        <f aca="false">BT90*BT95</f>
        <v>44.148</v>
      </c>
      <c r="BU98" s="83" t="n">
        <f aca="false">BU90*BU95</f>
        <v>44.20624</v>
      </c>
      <c r="BV98" s="83" t="n">
        <f aca="false">BV90*BV95</f>
        <v>44.096</v>
      </c>
      <c r="BW98" s="83" t="n">
        <f aca="false">BW90*BW95</f>
        <v>44.096</v>
      </c>
      <c r="BX98" s="83" t="n">
        <f aca="false">BX90*BX95</f>
        <v>44.096</v>
      </c>
      <c r="BY98" s="83" t="n">
        <f aca="false">BY90*BY95</f>
        <v>44.20624</v>
      </c>
      <c r="BZ98" s="83" t="n">
        <f aca="false">BZ90*BZ95</f>
        <v>44.096</v>
      </c>
      <c r="CA98" s="83" t="n">
        <f aca="false">CA90*CA95</f>
        <v>44.096</v>
      </c>
      <c r="CB98" s="83" t="n">
        <f aca="false">CB90*CB95</f>
        <v>44.096</v>
      </c>
      <c r="CC98" s="83" t="n">
        <f aca="false">CC90*CC95</f>
        <v>4.18912</v>
      </c>
      <c r="CD98" s="83" t="n">
        <f aca="false">CD90*CD95</f>
        <v>0</v>
      </c>
      <c r="CE98" s="83" t="n">
        <f aca="false">CE90*CE95</f>
        <v>0</v>
      </c>
      <c r="CF98" s="83" t="n">
        <f aca="false">CF90*CF95</f>
        <v>0</v>
      </c>
      <c r="CG98" s="83" t="n">
        <f aca="false">CG90*CG95</f>
        <v>0</v>
      </c>
      <c r="CH98" s="83" t="n">
        <f aca="false">CH90*CH95</f>
        <v>0</v>
      </c>
      <c r="CI98" s="83" t="n">
        <f aca="false">CI90*CI95</f>
        <v>0</v>
      </c>
      <c r="CJ98" s="83" t="n">
        <f aca="false">CJ90*CJ95</f>
        <v>0</v>
      </c>
      <c r="CK98" s="83" t="n">
        <f aca="false">CK90*CK95</f>
        <v>0</v>
      </c>
      <c r="CL98" s="83" t="n">
        <f aca="false">CL90*CL95</f>
        <v>0</v>
      </c>
      <c r="CM98" s="83" t="n">
        <f aca="false">CM90*CM95</f>
        <v>0</v>
      </c>
      <c r="CN98" s="83" t="n">
        <f aca="false">CN90*CN95</f>
        <v>0</v>
      </c>
      <c r="CO98" s="83" t="n">
        <f aca="false">CO90*CO95</f>
        <v>0</v>
      </c>
      <c r="CP98" s="83" t="n">
        <f aca="false">CP90*CP95</f>
        <v>0</v>
      </c>
      <c r="CQ98" s="83" t="n">
        <f aca="false">CQ90*CQ95</f>
        <v>0</v>
      </c>
      <c r="CR98" s="83" t="n">
        <f aca="false">CR90*CR95</f>
        <v>0</v>
      </c>
      <c r="CS98" s="83" t="n">
        <f aca="false">CS90*CS95</f>
        <v>0</v>
      </c>
      <c r="CT98" s="83" t="n">
        <f aca="false">CT90*CT95</f>
        <v>0</v>
      </c>
      <c r="CU98" s="83" t="n">
        <f aca="false">CU90*CU95</f>
        <v>0</v>
      </c>
      <c r="CV98" s="83" t="n">
        <f aca="false">CV90*CV95</f>
        <v>0</v>
      </c>
      <c r="CW98" s="83" t="n">
        <f aca="false">CW90*CW95</f>
        <v>0</v>
      </c>
      <c r="CX98" s="83" t="n">
        <f aca="false">CX90*CX95</f>
        <v>0</v>
      </c>
      <c r="CY98" s="83" t="n">
        <f aca="false">CY90*CY95</f>
        <v>0</v>
      </c>
      <c r="CZ98" s="83" t="n">
        <f aca="false">CZ90*CZ95</f>
        <v>0</v>
      </c>
      <c r="DA98" s="83" t="n">
        <f aca="false">DA90*DA95</f>
        <v>0</v>
      </c>
      <c r="DB98" s="83" t="n">
        <f aca="false">DB90*DB95</f>
        <v>0</v>
      </c>
    </row>
    <row r="99" customFormat="false" ht="14.25" hidden="false" customHeight="false" outlineLevel="3" collapsed="false">
      <c r="E99" s="3" t="s">
        <v>323</v>
      </c>
      <c r="G99" s="71" t="s">
        <v>304</v>
      </c>
      <c r="Y99" s="99" t="n">
        <f aca="false">SUM(AA99:DB99)</f>
        <v>3369.53698428473</v>
      </c>
      <c r="AA99" s="83" t="n">
        <f aca="false">AA93*AA96</f>
        <v>0</v>
      </c>
      <c r="AB99" s="83" t="n">
        <f aca="false">AB93*AB96</f>
        <v>0</v>
      </c>
      <c r="AC99" s="83" t="n">
        <f aca="false">AC93*AC96</f>
        <v>0</v>
      </c>
      <c r="AD99" s="83" t="n">
        <f aca="false">AD93*AD96</f>
        <v>0</v>
      </c>
      <c r="AE99" s="83" t="n">
        <f aca="false">AE93*AE96</f>
        <v>38.5023720160111</v>
      </c>
      <c r="AF99" s="83" t="n">
        <f aca="false">AF93*AF96</f>
        <v>84.1549600527272</v>
      </c>
      <c r="AG99" s="83" t="n">
        <f aca="false">AG93*AG96</f>
        <v>109.625496934429</v>
      </c>
      <c r="AH99" s="83" t="n">
        <f aca="false">AH93*AH96</f>
        <v>97.979970099828</v>
      </c>
      <c r="AI99" s="83" t="n">
        <f aca="false">AI93*AI96</f>
        <v>113.806852605012</v>
      </c>
      <c r="AJ99" s="83" t="n">
        <f aca="false">AJ93*AJ96</f>
        <v>137.81665986143</v>
      </c>
      <c r="AK99" s="83" t="n">
        <f aca="false">AK93*AK96</f>
        <v>102.169686858392</v>
      </c>
      <c r="AL99" s="83" t="n">
        <f aca="false">AL93*AL96</f>
        <v>96.8181304354815</v>
      </c>
      <c r="AM99" s="83" t="n">
        <f aca="false">AM93*AM96</f>
        <v>79.2177960679666</v>
      </c>
      <c r="AN99" s="83" t="n">
        <f aca="false">AN93*AN96</f>
        <v>81.4748166605044</v>
      </c>
      <c r="AO99" s="83" t="n">
        <f aca="false">AO93*AO96</f>
        <v>87.9398936968509</v>
      </c>
      <c r="AP99" s="83" t="n">
        <f aca="false">AP93*AP96</f>
        <v>92.2565640522771</v>
      </c>
      <c r="AQ99" s="83" t="n">
        <f aca="false">AQ93*AQ96</f>
        <v>103.290110759239</v>
      </c>
      <c r="AR99" s="83" t="n">
        <f aca="false">AR93*AR96</f>
        <v>97.7673277926921</v>
      </c>
      <c r="AS99" s="83" t="n">
        <f aca="false">AS93*AS96</f>
        <v>112.423227270243</v>
      </c>
      <c r="AT99" s="83" t="n">
        <f aca="false">AT93*AT96</f>
        <v>87.3057925956886</v>
      </c>
      <c r="AU99" s="83" t="n">
        <f aca="false">AU93*AU96</f>
        <v>79.8607976594274</v>
      </c>
      <c r="AV99" s="83" t="n">
        <f aca="false">AV93*AV96</f>
        <v>78.7987885607729</v>
      </c>
      <c r="AW99" s="83" t="n">
        <f aca="false">AW93*AW96</f>
        <v>84.7316229556159</v>
      </c>
      <c r="AX99" s="83" t="n">
        <f aca="false">AX93*AX96</f>
        <v>67.1340614400309</v>
      </c>
      <c r="AY99" s="83" t="n">
        <f aca="false">AY93*AY96</f>
        <v>62.2546915941936</v>
      </c>
      <c r="AZ99" s="83" t="n">
        <f aca="false">AZ93*AZ96</f>
        <v>67.9232677994438</v>
      </c>
      <c r="BA99" s="83" t="n">
        <f aca="false">BA93*BA96</f>
        <v>66.1715209960294</v>
      </c>
      <c r="BB99" s="83" t="n">
        <f aca="false">BB93*BB96</f>
        <v>60.8848714774865</v>
      </c>
      <c r="BC99" s="83" t="n">
        <f aca="false">BC93*BC96</f>
        <v>55.792290899738</v>
      </c>
      <c r="BD99" s="83" t="n">
        <f aca="false">BD93*BD96</f>
        <v>49.5489137878374</v>
      </c>
      <c r="BE99" s="83" t="n">
        <f aca="false">BE93*BE96</f>
        <v>65.3122940344334</v>
      </c>
      <c r="BF99" s="83" t="n">
        <f aca="false">BF93*BF96</f>
        <v>64.6213988779398</v>
      </c>
      <c r="BG99" s="83" t="n">
        <f aca="false">BG93*BG96</f>
        <v>63.2968881315608</v>
      </c>
      <c r="BH99" s="83" t="n">
        <f aca="false">BH93*BH96</f>
        <v>59.0237368784863</v>
      </c>
      <c r="BI99" s="83" t="n">
        <f aca="false">BI93*BI96</f>
        <v>61.2681922420306</v>
      </c>
      <c r="BJ99" s="83" t="n">
        <f aca="false">BJ93*BJ96</f>
        <v>61.1829794074622</v>
      </c>
      <c r="BK99" s="83" t="n">
        <f aca="false">BK93*BK96</f>
        <v>65.555648721205</v>
      </c>
      <c r="BL99" s="83" t="n">
        <f aca="false">BL93*BL96</f>
        <v>68.4860739145112</v>
      </c>
      <c r="BM99" s="83" t="n">
        <f aca="false">BM93*BM96</f>
        <v>59.1802435738743</v>
      </c>
      <c r="BN99" s="83" t="n">
        <f aca="false">BN93*BN96</f>
        <v>62.7691931776167</v>
      </c>
      <c r="BO99" s="83" t="n">
        <f aca="false">BO93*BO96</f>
        <v>59.1543472599547</v>
      </c>
      <c r="BP99" s="83" t="n">
        <f aca="false">BP93*BP96</f>
        <v>62.2546915941936</v>
      </c>
      <c r="BQ99" s="83" t="n">
        <f aca="false">BQ93*BQ96</f>
        <v>61.2652218239105</v>
      </c>
      <c r="BR99" s="83" t="n">
        <f aca="false">BR93*BR96</f>
        <v>59.5967656373077</v>
      </c>
      <c r="BS99" s="83" t="n">
        <f aca="false">BS93*BS96</f>
        <v>59.5967656373077</v>
      </c>
      <c r="BT99" s="83" t="n">
        <f aca="false">BT93*BT96</f>
        <v>28.0575459353449</v>
      </c>
      <c r="BU99" s="83" t="n">
        <f aca="false">BU93*BU96</f>
        <v>26.3937585030624</v>
      </c>
      <c r="BV99" s="83" t="n">
        <f aca="false">BV93*BV96</f>
        <v>26.3253074412847</v>
      </c>
      <c r="BW99" s="83" t="n">
        <f aca="false">BW93*BW96</f>
        <v>26.3253074412847</v>
      </c>
      <c r="BX99" s="83" t="n">
        <f aca="false">BX93*BX96</f>
        <v>26.3253074412847</v>
      </c>
      <c r="BY99" s="83" t="n">
        <f aca="false">BY93*BY96</f>
        <v>26.3937585030624</v>
      </c>
      <c r="BZ99" s="83" t="n">
        <f aca="false">BZ93*BZ96</f>
        <v>26.3253074412847</v>
      </c>
      <c r="CA99" s="83" t="n">
        <f aca="false">CA93*CA96</f>
        <v>26.3253074412847</v>
      </c>
      <c r="CB99" s="83" t="n">
        <f aca="false">CB93*CB96</f>
        <v>26.3253074412847</v>
      </c>
      <c r="CC99" s="83" t="n">
        <f aca="false">CC93*CC96</f>
        <v>2.52515085440545</v>
      </c>
      <c r="CD99" s="83" t="n">
        <f aca="false">CD93*CD96</f>
        <v>0</v>
      </c>
      <c r="CE99" s="83" t="n">
        <f aca="false">CE93*CE96</f>
        <v>0</v>
      </c>
      <c r="CF99" s="83" t="n">
        <f aca="false">CF93*CF96</f>
        <v>0</v>
      </c>
      <c r="CG99" s="83" t="n">
        <f aca="false">CG93*CG96</f>
        <v>0</v>
      </c>
      <c r="CH99" s="83" t="n">
        <f aca="false">CH93*CH96</f>
        <v>0</v>
      </c>
      <c r="CI99" s="83" t="n">
        <f aca="false">CI93*CI96</f>
        <v>0</v>
      </c>
      <c r="CJ99" s="83" t="n">
        <f aca="false">CJ93*CJ96</f>
        <v>0</v>
      </c>
      <c r="CK99" s="83" t="n">
        <f aca="false">CK93*CK96</f>
        <v>0</v>
      </c>
      <c r="CL99" s="83" t="n">
        <f aca="false">CL93*CL96</f>
        <v>0</v>
      </c>
      <c r="CM99" s="83" t="n">
        <f aca="false">CM93*CM96</f>
        <v>0</v>
      </c>
      <c r="CN99" s="83" t="n">
        <f aca="false">CN93*CN96</f>
        <v>0</v>
      </c>
      <c r="CO99" s="83" t="n">
        <f aca="false">CO93*CO96</f>
        <v>0</v>
      </c>
      <c r="CP99" s="83" t="n">
        <f aca="false">CP93*CP96</f>
        <v>0</v>
      </c>
      <c r="CQ99" s="83" t="n">
        <f aca="false">CQ93*CQ96</f>
        <v>0</v>
      </c>
      <c r="CR99" s="83" t="n">
        <f aca="false">CR93*CR96</f>
        <v>0</v>
      </c>
      <c r="CS99" s="83" t="n">
        <f aca="false">CS93*CS96</f>
        <v>0</v>
      </c>
      <c r="CT99" s="83" t="n">
        <f aca="false">CT93*CT96</f>
        <v>0</v>
      </c>
      <c r="CU99" s="83" t="n">
        <f aca="false">CU93*CU96</f>
        <v>0</v>
      </c>
      <c r="CV99" s="83" t="n">
        <f aca="false">CV93*CV96</f>
        <v>0</v>
      </c>
      <c r="CW99" s="83" t="n">
        <f aca="false">CW93*CW96</f>
        <v>0</v>
      </c>
      <c r="CX99" s="83" t="n">
        <f aca="false">CX93*CX96</f>
        <v>0</v>
      </c>
      <c r="CY99" s="83" t="n">
        <f aca="false">CY93*CY96</f>
        <v>0</v>
      </c>
      <c r="CZ99" s="83" t="n">
        <f aca="false">CZ93*CZ96</f>
        <v>0</v>
      </c>
      <c r="DA99" s="83" t="n">
        <f aca="false">DA93*DA96</f>
        <v>0</v>
      </c>
      <c r="DB99" s="83" t="n">
        <f aca="false">DB93*DB96</f>
        <v>0</v>
      </c>
    </row>
    <row r="100" customFormat="false" ht="14.25" hidden="false" customHeight="false" outlineLevel="3" collapsed="false">
      <c r="G100" s="71"/>
      <c r="Y100" s="99"/>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c r="BL100" s="83"/>
      <c r="BM100" s="83"/>
      <c r="BN100" s="83"/>
      <c r="BO100" s="83"/>
      <c r="BP100" s="83"/>
      <c r="BQ100" s="83"/>
      <c r="BR100" s="83"/>
      <c r="BS100" s="83"/>
      <c r="BT100" s="83"/>
      <c r="BU100" s="83"/>
      <c r="BV100" s="83"/>
      <c r="BW100" s="83"/>
      <c r="BX100" s="83"/>
      <c r="BY100" s="83"/>
      <c r="BZ100" s="83"/>
      <c r="CA100" s="83"/>
      <c r="CB100" s="83"/>
      <c r="CC100" s="83"/>
      <c r="CD100" s="83"/>
      <c r="CE100" s="83"/>
      <c r="CF100" s="83"/>
      <c r="CG100" s="83"/>
      <c r="CH100" s="83"/>
      <c r="CI100" s="83"/>
      <c r="CJ100" s="83"/>
      <c r="CK100" s="83"/>
      <c r="CL100" s="83"/>
      <c r="CM100" s="83"/>
      <c r="CN100" s="83"/>
      <c r="CO100" s="83"/>
      <c r="CP100" s="83"/>
      <c r="CQ100" s="83"/>
      <c r="CR100" s="83"/>
      <c r="CS100" s="83"/>
      <c r="CT100" s="83"/>
      <c r="CU100" s="83"/>
      <c r="CV100" s="83"/>
      <c r="CW100" s="83"/>
      <c r="CX100" s="83"/>
      <c r="CY100" s="83"/>
      <c r="CZ100" s="83"/>
      <c r="DA100" s="83"/>
      <c r="DB100" s="83"/>
    </row>
    <row r="101" customFormat="false" ht="14.25" hidden="false" customHeight="false" outlineLevel="3" collapsed="false">
      <c r="E101" s="3" t="str">
        <f aca="false">'Assumptions - Base'!E115</f>
        <v>Copper Concentrate Grade</v>
      </c>
      <c r="G101" s="71" t="str">
        <f aca="false">'Assumptions - Base'!G115</f>
        <v>% dmt</v>
      </c>
      <c r="Y101" s="99"/>
      <c r="AA101" s="133" t="n">
        <f aca="false">'Assumptions - Base'!AA115</f>
        <v>0</v>
      </c>
      <c r="AB101" s="133" t="n">
        <f aca="false">'Assumptions - Base'!AB115</f>
        <v>0</v>
      </c>
      <c r="AC101" s="133" t="n">
        <f aca="false">'Assumptions - Base'!AC115</f>
        <v>0</v>
      </c>
      <c r="AD101" s="133" t="n">
        <f aca="false">'Assumptions - Base'!AD115</f>
        <v>0</v>
      </c>
      <c r="AE101" s="133" t="n">
        <f aca="false">'Assumptions - Base'!AE115</f>
        <v>0.258</v>
      </c>
      <c r="AF101" s="133" t="n">
        <f aca="false">'Assumptions - Base'!AF115</f>
        <v>0.251</v>
      </c>
      <c r="AG101" s="133" t="n">
        <f aca="false">'Assumptions - Base'!AG115</f>
        <v>0.252</v>
      </c>
      <c r="AH101" s="133" t="n">
        <f aca="false">'Assumptions - Base'!AH115</f>
        <v>0.254</v>
      </c>
      <c r="AI101" s="133" t="n">
        <f aca="false">'Assumptions - Base'!AI115</f>
        <v>0.271</v>
      </c>
      <c r="AJ101" s="133" t="n">
        <f aca="false">'Assumptions - Base'!AJ115</f>
        <v>0.269</v>
      </c>
      <c r="AK101" s="133" t="n">
        <f aca="false">'Assumptions - Base'!AK115</f>
        <v>0.266</v>
      </c>
      <c r="AL101" s="133" t="n">
        <f aca="false">'Assumptions - Base'!AL115</f>
        <v>0.261</v>
      </c>
      <c r="AM101" s="133" t="n">
        <f aca="false">'Assumptions - Base'!AM115</f>
        <v>0.252</v>
      </c>
      <c r="AN101" s="133" t="n">
        <f aca="false">'Assumptions - Base'!AN115</f>
        <v>0.251</v>
      </c>
      <c r="AO101" s="133" t="n">
        <f aca="false">'Assumptions - Base'!AO115</f>
        <v>0.259</v>
      </c>
      <c r="AP101" s="133" t="n">
        <f aca="false">'Assumptions - Base'!AP115</f>
        <v>0.261</v>
      </c>
      <c r="AQ101" s="133" t="n">
        <f aca="false">'Assumptions - Base'!AQ115</f>
        <v>0.266</v>
      </c>
      <c r="AR101" s="133" t="n">
        <f aca="false">'Assumptions - Base'!AR115</f>
        <v>0.264</v>
      </c>
      <c r="AS101" s="133" t="n">
        <f aca="false">'Assumptions - Base'!AS115</f>
        <v>0.262</v>
      </c>
      <c r="AT101" s="133" t="n">
        <f aca="false">'Assumptions - Base'!AT115</f>
        <v>0.251</v>
      </c>
      <c r="AU101" s="133" t="n">
        <f aca="false">'Assumptions - Base'!AU115</f>
        <v>0.25</v>
      </c>
      <c r="AV101" s="133" t="n">
        <f aca="false">'Assumptions - Base'!AV115</f>
        <v>0.25</v>
      </c>
      <c r="AW101" s="133" t="n">
        <f aca="false">'Assumptions - Base'!AW115</f>
        <v>0.254</v>
      </c>
      <c r="AX101" s="133" t="n">
        <f aca="false">'Assumptions - Base'!AX115</f>
        <v>0.257</v>
      </c>
      <c r="AY101" s="133" t="n">
        <f aca="false">'Assumptions - Base'!AY115</f>
        <v>0.256</v>
      </c>
      <c r="AZ101" s="133" t="n">
        <f aca="false">'Assumptions - Base'!AZ115</f>
        <v>0.257</v>
      </c>
      <c r="BA101" s="133" t="n">
        <f aca="false">'Assumptions - Base'!BA115</f>
        <v>0.258</v>
      </c>
      <c r="BB101" s="133" t="n">
        <f aca="false">'Assumptions - Base'!BB115</f>
        <v>0.251</v>
      </c>
      <c r="BC101" s="133" t="n">
        <f aca="false">'Assumptions - Base'!BC115</f>
        <v>0.252</v>
      </c>
      <c r="BD101" s="133" t="n">
        <f aca="false">'Assumptions - Base'!BD115</f>
        <v>0.251</v>
      </c>
      <c r="BE101" s="133" t="n">
        <f aca="false">'Assumptions - Base'!BE115</f>
        <v>0.254</v>
      </c>
      <c r="BF101" s="133" t="n">
        <f aca="false">'Assumptions - Base'!BF115</f>
        <v>0.254</v>
      </c>
      <c r="BG101" s="133" t="n">
        <f aca="false">'Assumptions - Base'!BG115</f>
        <v>0.255</v>
      </c>
      <c r="BH101" s="133" t="n">
        <f aca="false">'Assumptions - Base'!BH115</f>
        <v>0.261</v>
      </c>
      <c r="BI101" s="133" t="n">
        <f aca="false">'Assumptions - Base'!BI115</f>
        <v>0.263</v>
      </c>
      <c r="BJ101" s="133" t="n">
        <f aca="false">'Assumptions - Base'!BJ115</f>
        <v>0.274</v>
      </c>
      <c r="BK101" s="133" t="n">
        <f aca="false">'Assumptions - Base'!BK115</f>
        <v>0.276</v>
      </c>
      <c r="BL101" s="133" t="n">
        <f aca="false">'Assumptions - Base'!BL115</f>
        <v>0.268</v>
      </c>
      <c r="BM101" s="133" t="n">
        <f aca="false">'Assumptions - Base'!BM115</f>
        <v>0.263</v>
      </c>
      <c r="BN101" s="133" t="n">
        <f aca="false">'Assumptions - Base'!BN115</f>
        <v>0.263</v>
      </c>
      <c r="BO101" s="133" t="n">
        <f aca="false">'Assumptions - Base'!BO115</f>
        <v>0.269</v>
      </c>
      <c r="BP101" s="133" t="n">
        <f aca="false">'Assumptions - Base'!BP115</f>
        <v>0.238</v>
      </c>
      <c r="BQ101" s="133" t="n">
        <f aca="false">'Assumptions - Base'!BQ115</f>
        <v>0.238</v>
      </c>
      <c r="BR101" s="133" t="n">
        <f aca="false">'Assumptions - Base'!BR115</f>
        <v>0.239</v>
      </c>
      <c r="BS101" s="133" t="n">
        <f aca="false">'Assumptions - Base'!BS115</f>
        <v>0.239</v>
      </c>
      <c r="BT101" s="133" t="n">
        <f aca="false">'Assumptions - Base'!BT115</f>
        <v>0.236</v>
      </c>
      <c r="BU101" s="133" t="n">
        <f aca="false">'Assumptions - Base'!BU115</f>
        <v>0.236</v>
      </c>
      <c r="BV101" s="133" t="n">
        <f aca="false">'Assumptions - Base'!BV115</f>
        <v>0.236</v>
      </c>
      <c r="BW101" s="133" t="n">
        <f aca="false">'Assumptions - Base'!BW115</f>
        <v>0.236</v>
      </c>
      <c r="BX101" s="133" t="n">
        <f aca="false">'Assumptions - Base'!BX115</f>
        <v>0.236</v>
      </c>
      <c r="BY101" s="133" t="n">
        <f aca="false">'Assumptions - Base'!BY115</f>
        <v>0.236</v>
      </c>
      <c r="BZ101" s="133" t="n">
        <f aca="false">'Assumptions - Base'!BZ115</f>
        <v>0.236</v>
      </c>
      <c r="CA101" s="133" t="n">
        <f aca="false">'Assumptions - Base'!CA115</f>
        <v>0.236</v>
      </c>
      <c r="CB101" s="133" t="n">
        <f aca="false">'Assumptions - Base'!CB115</f>
        <v>0.236</v>
      </c>
      <c r="CC101" s="133" t="n">
        <f aca="false">'Assumptions - Base'!CC115</f>
        <v>0.236</v>
      </c>
      <c r="CD101" s="133" t="n">
        <f aca="false">'Assumptions - Base'!CD115</f>
        <v>0</v>
      </c>
      <c r="CE101" s="133" t="n">
        <f aca="false">'Assumptions - Base'!CE115</f>
        <v>0</v>
      </c>
      <c r="CF101" s="133" t="n">
        <f aca="false">'Assumptions - Base'!CF115</f>
        <v>0</v>
      </c>
      <c r="CG101" s="133" t="n">
        <f aca="false">'Assumptions - Base'!CG115</f>
        <v>0</v>
      </c>
      <c r="CH101" s="133" t="n">
        <f aca="false">'Assumptions - Base'!CH115</f>
        <v>0</v>
      </c>
      <c r="CI101" s="133" t="n">
        <f aca="false">'Assumptions - Base'!CI115</f>
        <v>0</v>
      </c>
      <c r="CJ101" s="133" t="n">
        <f aca="false">'Assumptions - Base'!CJ115</f>
        <v>0</v>
      </c>
      <c r="CK101" s="133" t="n">
        <f aca="false">'Assumptions - Base'!CK115</f>
        <v>0</v>
      </c>
      <c r="CL101" s="133" t="n">
        <f aca="false">'Assumptions - Base'!CL115</f>
        <v>0</v>
      </c>
      <c r="CM101" s="133" t="n">
        <f aca="false">'Assumptions - Base'!CM115</f>
        <v>0</v>
      </c>
      <c r="CN101" s="133" t="n">
        <f aca="false">'Assumptions - Base'!CN115</f>
        <v>0</v>
      </c>
      <c r="CO101" s="133" t="n">
        <f aca="false">'Assumptions - Base'!CO115</f>
        <v>0</v>
      </c>
      <c r="CP101" s="133" t="n">
        <f aca="false">'Assumptions - Base'!CP115</f>
        <v>0</v>
      </c>
      <c r="CQ101" s="133" t="n">
        <f aca="false">'Assumptions - Base'!CQ115</f>
        <v>0</v>
      </c>
      <c r="CR101" s="133" t="n">
        <f aca="false">'Assumptions - Base'!CR115</f>
        <v>0</v>
      </c>
      <c r="CS101" s="133" t="n">
        <f aca="false">'Assumptions - Base'!CS115</f>
        <v>0</v>
      </c>
      <c r="CT101" s="133" t="n">
        <f aca="false">'Assumptions - Base'!CT115</f>
        <v>0</v>
      </c>
      <c r="CU101" s="133" t="n">
        <f aca="false">'Assumptions - Base'!CU115</f>
        <v>0</v>
      </c>
      <c r="CV101" s="133" t="n">
        <f aca="false">'Assumptions - Base'!CV115</f>
        <v>0</v>
      </c>
      <c r="CW101" s="133" t="n">
        <f aca="false">'Assumptions - Base'!CW115</f>
        <v>0</v>
      </c>
      <c r="CX101" s="133" t="n">
        <f aca="false">'Assumptions - Base'!CX115</f>
        <v>0</v>
      </c>
      <c r="CY101" s="133" t="n">
        <f aca="false">'Assumptions - Base'!CY115</f>
        <v>0</v>
      </c>
      <c r="CZ101" s="133" t="n">
        <f aca="false">'Assumptions - Base'!CZ115</f>
        <v>0</v>
      </c>
      <c r="DA101" s="133" t="n">
        <f aca="false">'Assumptions - Base'!DA115</f>
        <v>0</v>
      </c>
      <c r="DB101" s="133" t="n">
        <f aca="false">'Assumptions - Base'!DB115</f>
        <v>0</v>
      </c>
    </row>
    <row r="102" customFormat="false" ht="14.25" hidden="false" customHeight="false" outlineLevel="3" collapsed="false">
      <c r="G102" s="71"/>
      <c r="Y102" s="99"/>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c r="BO102" s="83"/>
      <c r="BP102" s="83"/>
      <c r="BQ102" s="83"/>
      <c r="BR102" s="83"/>
      <c r="BS102" s="83"/>
      <c r="BT102" s="83"/>
      <c r="BU102" s="83"/>
      <c r="BV102" s="83"/>
      <c r="BW102" s="83"/>
      <c r="BX102" s="83"/>
      <c r="BY102" s="83"/>
      <c r="BZ102" s="83"/>
      <c r="CA102" s="83"/>
      <c r="CB102" s="83"/>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row>
    <row r="103" customFormat="false" ht="14.25" hidden="false" customHeight="false" outlineLevel="3" collapsed="false">
      <c r="E103" s="3" t="s">
        <v>324</v>
      </c>
      <c r="G103" s="71" t="s">
        <v>325</v>
      </c>
      <c r="Y103" s="99" t="n">
        <f aca="false">SUM(AA103:DB103)</f>
        <v>28440.773796218</v>
      </c>
      <c r="AA103" s="83" t="n">
        <f aca="false">IF(AA101=0,0,AA98/AA101)</f>
        <v>0</v>
      </c>
      <c r="AB103" s="83" t="n">
        <f aca="false">IF(AB101=0,0,AB98/AB101)</f>
        <v>0</v>
      </c>
      <c r="AC103" s="83" t="n">
        <f aca="false">IF(AC101=0,0,AC98/AC101)</f>
        <v>0</v>
      </c>
      <c r="AD103" s="83" t="n">
        <f aca="false">IF(AD101=0,0,AD98/AD101)</f>
        <v>0</v>
      </c>
      <c r="AE103" s="83" t="n">
        <f aca="false">IF(AE101=0,0,AE98/AE101)</f>
        <v>436.242209302326</v>
      </c>
      <c r="AF103" s="83" t="n">
        <f aca="false">IF(AF101=0,0,AF98/AF101)</f>
        <v>957.434262948207</v>
      </c>
      <c r="AG103" s="83" t="n">
        <f aca="false">IF(AG101=0,0,AG98/AG101)</f>
        <v>1077.35333333333</v>
      </c>
      <c r="AH103" s="83" t="n">
        <f aca="false">IF(AH101=0,0,AH98/AH101)</f>
        <v>1069.88976377953</v>
      </c>
      <c r="AI103" s="83" t="n">
        <f aca="false">IF(AI101=0,0,AI98/AI101)</f>
        <v>1045.0184501845</v>
      </c>
      <c r="AJ103" s="83" t="n">
        <f aca="false">IF(AJ101=0,0,AJ98/AJ101)</f>
        <v>1056.35687732342</v>
      </c>
      <c r="AK103" s="83" t="n">
        <f aca="false">IF(AK101=0,0,AK98/AK101)</f>
        <v>933.335037593985</v>
      </c>
      <c r="AL103" s="83" t="n">
        <f aca="false">IF(AL101=0,0,AL98/AL101)</f>
        <v>797.241379310345</v>
      </c>
      <c r="AM103" s="83" t="n">
        <f aca="false">IF(AM101=0,0,AM98/AM101)</f>
        <v>680.952380952381</v>
      </c>
      <c r="AN103" s="83" t="n">
        <f aca="false">IF(AN101=0,0,AN98/AN101)</f>
        <v>630.438247011952</v>
      </c>
      <c r="AO103" s="83" t="n">
        <f aca="false">IF(AO101=0,0,AO98/AO101)</f>
        <v>660.024324324324</v>
      </c>
      <c r="AP103" s="83" t="n">
        <f aca="false">IF(AP101=0,0,AP98/AP101)</f>
        <v>695.724137931034</v>
      </c>
      <c r="AQ103" s="83" t="n">
        <f aca="false">IF(AQ101=0,0,AQ98/AQ101)</f>
        <v>778.977443609023</v>
      </c>
      <c r="AR103" s="83" t="n">
        <f aca="false">IF(AR101=0,0,AR98/AR101)</f>
        <v>785.772727272727</v>
      </c>
      <c r="AS103" s="83" t="n">
        <f aca="false">IF(AS101=0,0,AS98/AS101)</f>
        <v>791.041374045802</v>
      </c>
      <c r="AT103" s="83" t="n">
        <f aca="false">IF(AT101=0,0,AT98/AT101)</f>
        <v>691.633466135458</v>
      </c>
      <c r="AU103" s="83" t="n">
        <f aca="false">IF(AU101=0,0,AU98/AU101)</f>
        <v>692</v>
      </c>
      <c r="AV103" s="83" t="n">
        <f aca="false">IF(AV101=0,0,AV98/AV101)</f>
        <v>568.752</v>
      </c>
      <c r="AW103" s="83" t="n">
        <f aca="false">IF(AW101=0,0,AW98/AW101)</f>
        <v>643.320826771654</v>
      </c>
      <c r="AX103" s="83" t="n">
        <f aca="false">IF(AX101=0,0,AX98/AX101)</f>
        <v>615.003891050584</v>
      </c>
      <c r="AY103" s="83" t="n">
        <f aca="false">IF(AY101=0,0,AY98/AY101)</f>
        <v>601.171875</v>
      </c>
      <c r="AZ103" s="83" t="n">
        <f aca="false">IF(AZ101=0,0,AZ98/AZ101)</f>
        <v>631.299610894942</v>
      </c>
      <c r="BA103" s="83" t="n">
        <f aca="false">IF(BA101=0,0,BA98/BA101)</f>
        <v>567.927906976744</v>
      </c>
      <c r="BB103" s="83" t="n">
        <f aca="false">IF(BB101=0,0,BB98/BB101)</f>
        <v>483.027888446215</v>
      </c>
      <c r="BC103" s="83" t="n">
        <f aca="false">IF(BC101=0,0,BC98/BC101)</f>
        <v>597.904761904762</v>
      </c>
      <c r="BD103" s="83" t="n">
        <f aca="false">IF(BD101=0,0,BD98/BD101)</f>
        <v>631.792828685259</v>
      </c>
      <c r="BE103" s="83" t="n">
        <f aca="false">IF(BE101=0,0,BE98/BE101)</f>
        <v>542.439330708661</v>
      </c>
      <c r="BF103" s="83" t="n">
        <f aca="false">IF(BF101=0,0,BF98/BF101)</f>
        <v>527.811023622047</v>
      </c>
      <c r="BG103" s="83" t="n">
        <f aca="false">IF(BG101=0,0,BG98/BG101)</f>
        <v>552.156862745098</v>
      </c>
      <c r="BH103" s="83" t="n">
        <f aca="false">IF(BH101=0,0,BH98/BH101)</f>
        <v>553.578544061303</v>
      </c>
      <c r="BI103" s="83" t="n">
        <f aca="false">IF(BI101=0,0,BI98/BI101)</f>
        <v>565.455741444867</v>
      </c>
      <c r="BJ103" s="83" t="n">
        <f aca="false">IF(BJ101=0,0,BJ98/BJ101)</f>
        <v>661.138686131387</v>
      </c>
      <c r="BK103" s="83" t="n">
        <f aca="false">IF(BK101=0,0,BK98/BK101)</f>
        <v>642.028985507246</v>
      </c>
      <c r="BL103" s="83" t="n">
        <f aca="false">IF(BL101=0,0,BL98/BL101)</f>
        <v>617.313432835821</v>
      </c>
      <c r="BM103" s="83" t="n">
        <f aca="false">IF(BM101=0,0,BM98/BM101)</f>
        <v>534.869961977186</v>
      </c>
      <c r="BN103" s="83" t="n">
        <f aca="false">IF(BN101=0,0,BN98/BN101)</f>
        <v>586.889733840304</v>
      </c>
      <c r="BO103" s="83" t="n">
        <f aca="false">IF(BO101=0,0,BO98/BO101)</f>
        <v>628.817843866171</v>
      </c>
      <c r="BP103" s="83" t="n">
        <f aca="false">IF(BP101=0,0,BP98/BP101)</f>
        <v>301.764705882353</v>
      </c>
      <c r="BQ103" s="83" t="n">
        <f aca="false">IF(BQ101=0,0,BQ98/BQ101)</f>
        <v>303.226764705882</v>
      </c>
      <c r="BR103" s="83" t="n">
        <f aca="false">IF(BR101=0,0,BR98/BR101)</f>
        <v>301.556485355649</v>
      </c>
      <c r="BS103" s="83" t="n">
        <f aca="false">IF(BS101=0,0,BS98/BS101)</f>
        <v>301.556485355649</v>
      </c>
      <c r="BT103" s="83" t="n">
        <f aca="false">IF(BT101=0,0,BT98/BT101)</f>
        <v>187.06779661017</v>
      </c>
      <c r="BU103" s="83" t="n">
        <f aca="false">IF(BU101=0,0,BU98/BU101)</f>
        <v>187.314576271186</v>
      </c>
      <c r="BV103" s="83" t="n">
        <f aca="false">IF(BV101=0,0,BV98/BV101)</f>
        <v>186.847457627119</v>
      </c>
      <c r="BW103" s="83" t="n">
        <f aca="false">IF(BW101=0,0,BW98/BW101)</f>
        <v>186.847457627119</v>
      </c>
      <c r="BX103" s="83" t="n">
        <f aca="false">IF(BX101=0,0,BX98/BX101)</f>
        <v>186.847457627119</v>
      </c>
      <c r="BY103" s="83" t="n">
        <f aca="false">IF(BY101=0,0,BY98/BY101)</f>
        <v>187.314576271186</v>
      </c>
      <c r="BZ103" s="83" t="n">
        <f aca="false">IF(BZ101=0,0,BZ98/BZ101)</f>
        <v>186.847457627119</v>
      </c>
      <c r="CA103" s="83" t="n">
        <f aca="false">IF(CA101=0,0,CA98/CA101)</f>
        <v>186.847457627119</v>
      </c>
      <c r="CB103" s="83" t="n">
        <f aca="false">IF(CB101=0,0,CB98/CB101)</f>
        <v>186.847457627119</v>
      </c>
      <c r="CC103" s="83" t="n">
        <f aca="false">IF(CC101=0,0,CC98/CC101)</f>
        <v>17.7505084745763</v>
      </c>
      <c r="CD103" s="83" t="n">
        <f aca="false">IF(CD101=0,0,CD98/CD101)</f>
        <v>0</v>
      </c>
      <c r="CE103" s="83" t="n">
        <f aca="false">IF(CE101=0,0,CE98/CE101)</f>
        <v>0</v>
      </c>
      <c r="CF103" s="83" t="n">
        <f aca="false">IF(CF101=0,0,CF98/CF101)</f>
        <v>0</v>
      </c>
      <c r="CG103" s="83" t="n">
        <f aca="false">IF(CG101=0,0,CG98/CG101)</f>
        <v>0</v>
      </c>
      <c r="CH103" s="83" t="n">
        <f aca="false">IF(CH101=0,0,CH98/CH101)</f>
        <v>0</v>
      </c>
      <c r="CI103" s="83" t="n">
        <f aca="false">IF(CI101=0,0,CI98/CI101)</f>
        <v>0</v>
      </c>
      <c r="CJ103" s="83" t="n">
        <f aca="false">IF(CJ101=0,0,CJ98/CJ101)</f>
        <v>0</v>
      </c>
      <c r="CK103" s="83" t="n">
        <f aca="false">IF(CK101=0,0,CK98/CK101)</f>
        <v>0</v>
      </c>
      <c r="CL103" s="83" t="n">
        <f aca="false">IF(CL101=0,0,CL98/CL101)</f>
        <v>0</v>
      </c>
      <c r="CM103" s="83" t="n">
        <f aca="false">IF(CM101=0,0,CM98/CM101)</f>
        <v>0</v>
      </c>
      <c r="CN103" s="83" t="n">
        <f aca="false">IF(CN101=0,0,CN98/CN101)</f>
        <v>0</v>
      </c>
      <c r="CO103" s="83" t="n">
        <f aca="false">IF(CO101=0,0,CO98/CO101)</f>
        <v>0</v>
      </c>
      <c r="CP103" s="83" t="n">
        <f aca="false">IF(CP101=0,0,CP98/CP101)</f>
        <v>0</v>
      </c>
      <c r="CQ103" s="83" t="n">
        <f aca="false">IF(CQ101=0,0,CQ98/CQ101)</f>
        <v>0</v>
      </c>
      <c r="CR103" s="83" t="n">
        <f aca="false">IF(CR101=0,0,CR98/CR101)</f>
        <v>0</v>
      </c>
      <c r="CS103" s="83" t="n">
        <f aca="false">IF(CS101=0,0,CS98/CS101)</f>
        <v>0</v>
      </c>
      <c r="CT103" s="83" t="n">
        <f aca="false">IF(CT101=0,0,CT98/CT101)</f>
        <v>0</v>
      </c>
      <c r="CU103" s="83" t="n">
        <f aca="false">IF(CU101=0,0,CU98/CU101)</f>
        <v>0</v>
      </c>
      <c r="CV103" s="83" t="n">
        <f aca="false">IF(CV101=0,0,CV98/CV101)</f>
        <v>0</v>
      </c>
      <c r="CW103" s="83" t="n">
        <f aca="false">IF(CW101=0,0,CW98/CW101)</f>
        <v>0</v>
      </c>
      <c r="CX103" s="83" t="n">
        <f aca="false">IF(CX101=0,0,CX98/CX101)</f>
        <v>0</v>
      </c>
      <c r="CY103" s="83" t="n">
        <f aca="false">IF(CY101=0,0,CY98/CY101)</f>
        <v>0</v>
      </c>
      <c r="CZ103" s="83" t="n">
        <f aca="false">IF(CZ101=0,0,CZ98/CZ101)</f>
        <v>0</v>
      </c>
      <c r="DA103" s="83" t="n">
        <f aca="false">IF(DA101=0,0,DA98/DA101)</f>
        <v>0</v>
      </c>
      <c r="DB103" s="83" t="n">
        <f aca="false">IF(DB101=0,0,DB98/DB101)</f>
        <v>0</v>
      </c>
    </row>
    <row r="104" customFormat="false" ht="14.25" hidden="false" customHeight="false" outlineLevel="3" collapsed="false">
      <c r="E104" s="3" t="s">
        <v>326</v>
      </c>
      <c r="F104" s="114" t="n">
        <f aca="false">'Assumptions - Base'!F117</f>
        <v>0.1</v>
      </c>
      <c r="G104" s="71" t="s">
        <v>327</v>
      </c>
      <c r="Y104" s="99" t="n">
        <f aca="false">SUM(AA104:DB104)</f>
        <v>31600.8597735755</v>
      </c>
      <c r="AA104" s="83" t="n">
        <f aca="false">AA103/(1-$F$104)</f>
        <v>0</v>
      </c>
      <c r="AB104" s="83" t="n">
        <f aca="false">AB103/(1-$F$104)</f>
        <v>0</v>
      </c>
      <c r="AC104" s="83" t="n">
        <f aca="false">AC103/(1-$F$104)</f>
        <v>0</v>
      </c>
      <c r="AD104" s="83" t="n">
        <f aca="false">AD103/(1-$F$104)</f>
        <v>0</v>
      </c>
      <c r="AE104" s="83" t="n">
        <f aca="false">AE103/(1-$F$104)</f>
        <v>484.713565891473</v>
      </c>
      <c r="AF104" s="83" t="n">
        <f aca="false">AF103/(1-$F$104)</f>
        <v>1063.81584772023</v>
      </c>
      <c r="AG104" s="83" t="n">
        <f aca="false">AG103/(1-$F$104)</f>
        <v>1197.05925925926</v>
      </c>
      <c r="AH104" s="83" t="n">
        <f aca="false">AH103/(1-$F$104)</f>
        <v>1188.76640419948</v>
      </c>
      <c r="AI104" s="83" t="n">
        <f aca="false">AI103/(1-$F$104)</f>
        <v>1161.13161131611</v>
      </c>
      <c r="AJ104" s="83" t="n">
        <f aca="false">AJ103/(1-$F$104)</f>
        <v>1173.72986369269</v>
      </c>
      <c r="AK104" s="83" t="n">
        <f aca="false">AK103/(1-$F$104)</f>
        <v>1037.03893065998</v>
      </c>
      <c r="AL104" s="83" t="n">
        <f aca="false">AL103/(1-$F$104)</f>
        <v>885.823754789272</v>
      </c>
      <c r="AM104" s="83" t="n">
        <f aca="false">AM103/(1-$F$104)</f>
        <v>756.613756613757</v>
      </c>
      <c r="AN104" s="83" t="n">
        <f aca="false">AN103/(1-$F$104)</f>
        <v>700.486941124391</v>
      </c>
      <c r="AO104" s="83" t="n">
        <f aca="false">AO103/(1-$F$104)</f>
        <v>733.36036036036</v>
      </c>
      <c r="AP104" s="83" t="n">
        <f aca="false">AP103/(1-$F$104)</f>
        <v>773.026819923372</v>
      </c>
      <c r="AQ104" s="83" t="n">
        <f aca="false">AQ103/(1-$F$104)</f>
        <v>865.530492898914</v>
      </c>
      <c r="AR104" s="83" t="n">
        <f aca="false">AR103/(1-$F$104)</f>
        <v>873.080808080808</v>
      </c>
      <c r="AS104" s="83" t="n">
        <f aca="false">AS103/(1-$F$104)</f>
        <v>878.934860050891</v>
      </c>
      <c r="AT104" s="83" t="n">
        <f aca="false">AT103/(1-$F$104)</f>
        <v>768.481629039398</v>
      </c>
      <c r="AU104" s="83" t="n">
        <f aca="false">AU103/(1-$F$104)</f>
        <v>768.888888888889</v>
      </c>
      <c r="AV104" s="83" t="n">
        <f aca="false">AV103/(1-$F$104)</f>
        <v>631.946666666667</v>
      </c>
      <c r="AW104" s="83" t="n">
        <f aca="false">AW103/(1-$F$104)</f>
        <v>714.800918635171</v>
      </c>
      <c r="AX104" s="83" t="n">
        <f aca="false">AX103/(1-$F$104)</f>
        <v>683.337656722871</v>
      </c>
      <c r="AY104" s="83" t="n">
        <f aca="false">AY103/(1-$F$104)</f>
        <v>667.96875</v>
      </c>
      <c r="AZ104" s="83" t="n">
        <f aca="false">AZ103/(1-$F$104)</f>
        <v>701.444012105491</v>
      </c>
      <c r="BA104" s="83" t="n">
        <f aca="false">BA103/(1-$F$104)</f>
        <v>631.031007751938</v>
      </c>
      <c r="BB104" s="83" t="n">
        <f aca="false">BB103/(1-$F$104)</f>
        <v>536.697653829128</v>
      </c>
      <c r="BC104" s="83" t="n">
        <f aca="false">BC103/(1-$F$104)</f>
        <v>664.338624338624</v>
      </c>
      <c r="BD104" s="83" t="n">
        <f aca="false">BD103/(1-$F$104)</f>
        <v>701.99203187251</v>
      </c>
      <c r="BE104" s="83" t="n">
        <f aca="false">BE103/(1-$F$104)</f>
        <v>602.710367454068</v>
      </c>
      <c r="BF104" s="83" t="n">
        <f aca="false">BF103/(1-$F$104)</f>
        <v>586.456692913386</v>
      </c>
      <c r="BG104" s="83" t="n">
        <f aca="false">BG103/(1-$F$104)</f>
        <v>613.507625272331</v>
      </c>
      <c r="BH104" s="83" t="n">
        <f aca="false">BH103/(1-$F$104)</f>
        <v>615.087271179225</v>
      </c>
      <c r="BI104" s="83" t="n">
        <f aca="false">BI103/(1-$F$104)</f>
        <v>628.284157160963</v>
      </c>
      <c r="BJ104" s="83" t="n">
        <f aca="false">BJ103/(1-$F$104)</f>
        <v>734.598540145985</v>
      </c>
      <c r="BK104" s="83" t="n">
        <f aca="false">BK103/(1-$F$104)</f>
        <v>713.365539452496</v>
      </c>
      <c r="BL104" s="83" t="n">
        <f aca="false">BL103/(1-$F$104)</f>
        <v>685.903814262023</v>
      </c>
      <c r="BM104" s="83" t="n">
        <f aca="false">BM103/(1-$F$104)</f>
        <v>594.299957752429</v>
      </c>
      <c r="BN104" s="83" t="n">
        <f aca="false">BN103/(1-$F$104)</f>
        <v>652.099704267005</v>
      </c>
      <c r="BO104" s="83" t="n">
        <f aca="false">BO103/(1-$F$104)</f>
        <v>698.686493184634</v>
      </c>
      <c r="BP104" s="83" t="n">
        <f aca="false">BP103/(1-$F$104)</f>
        <v>335.294117647059</v>
      </c>
      <c r="BQ104" s="83" t="n">
        <f aca="false">BQ103/(1-$F$104)</f>
        <v>336.91862745098</v>
      </c>
      <c r="BR104" s="83" t="n">
        <f aca="false">BR103/(1-$F$104)</f>
        <v>335.062761506276</v>
      </c>
      <c r="BS104" s="83" t="n">
        <f aca="false">BS103/(1-$F$104)</f>
        <v>335.062761506276</v>
      </c>
      <c r="BT104" s="83" t="n">
        <f aca="false">BT103/(1-$F$104)</f>
        <v>207.853107344633</v>
      </c>
      <c r="BU104" s="83" t="n">
        <f aca="false">BU103/(1-$F$104)</f>
        <v>208.127306967985</v>
      </c>
      <c r="BV104" s="83" t="n">
        <f aca="false">BV103/(1-$F$104)</f>
        <v>207.608286252354</v>
      </c>
      <c r="BW104" s="83" t="n">
        <f aca="false">BW103/(1-$F$104)</f>
        <v>207.608286252354</v>
      </c>
      <c r="BX104" s="83" t="n">
        <f aca="false">BX103/(1-$F$104)</f>
        <v>207.608286252354</v>
      </c>
      <c r="BY104" s="83" t="n">
        <f aca="false">BY103/(1-$F$104)</f>
        <v>208.127306967985</v>
      </c>
      <c r="BZ104" s="83" t="n">
        <f aca="false">BZ103/(1-$F$104)</f>
        <v>207.608286252354</v>
      </c>
      <c r="CA104" s="83" t="n">
        <f aca="false">CA103/(1-$F$104)</f>
        <v>207.608286252354</v>
      </c>
      <c r="CB104" s="83" t="n">
        <f aca="false">CB103/(1-$F$104)</f>
        <v>207.608286252354</v>
      </c>
      <c r="CC104" s="83" t="n">
        <f aca="false">CC103/(1-$F$104)</f>
        <v>19.7227871939736</v>
      </c>
      <c r="CD104" s="83" t="n">
        <f aca="false">CD103/(1-$F$104)</f>
        <v>0</v>
      </c>
      <c r="CE104" s="83" t="n">
        <f aca="false">CE103/(1-$F$104)</f>
        <v>0</v>
      </c>
      <c r="CF104" s="83" t="n">
        <f aca="false">CF103/(1-$F$104)</f>
        <v>0</v>
      </c>
      <c r="CG104" s="83" t="n">
        <f aca="false">CG103/(1-$F$104)</f>
        <v>0</v>
      </c>
      <c r="CH104" s="83" t="n">
        <f aca="false">CH103/(1-$F$104)</f>
        <v>0</v>
      </c>
      <c r="CI104" s="83" t="n">
        <f aca="false">CI103/(1-$F$104)</f>
        <v>0</v>
      </c>
      <c r="CJ104" s="83" t="n">
        <f aca="false">CJ103/(1-$F$104)</f>
        <v>0</v>
      </c>
      <c r="CK104" s="83" t="n">
        <f aca="false">CK103/(1-$F$104)</f>
        <v>0</v>
      </c>
      <c r="CL104" s="83" t="n">
        <f aca="false">CL103/(1-$F$104)</f>
        <v>0</v>
      </c>
      <c r="CM104" s="83" t="n">
        <f aca="false">CM103/(1-$F$104)</f>
        <v>0</v>
      </c>
      <c r="CN104" s="83" t="n">
        <f aca="false">CN103/(1-$F$104)</f>
        <v>0</v>
      </c>
      <c r="CO104" s="83" t="n">
        <f aca="false">CO103/(1-$F$104)</f>
        <v>0</v>
      </c>
      <c r="CP104" s="83" t="n">
        <f aca="false">CP103/(1-$F$104)</f>
        <v>0</v>
      </c>
      <c r="CQ104" s="83" t="n">
        <f aca="false">CQ103/(1-$F$104)</f>
        <v>0</v>
      </c>
      <c r="CR104" s="83" t="n">
        <f aca="false">CR103/(1-$F$104)</f>
        <v>0</v>
      </c>
      <c r="CS104" s="83" t="n">
        <f aca="false">CS103/(1-$F$104)</f>
        <v>0</v>
      </c>
      <c r="CT104" s="83" t="n">
        <f aca="false">CT103/(1-$F$104)</f>
        <v>0</v>
      </c>
      <c r="CU104" s="83" t="n">
        <f aca="false">CU103/(1-$F$104)</f>
        <v>0</v>
      </c>
      <c r="CV104" s="83" t="n">
        <f aca="false">CV103/(1-$F$104)</f>
        <v>0</v>
      </c>
      <c r="CW104" s="83" t="n">
        <f aca="false">CW103/(1-$F$104)</f>
        <v>0</v>
      </c>
      <c r="CX104" s="83" t="n">
        <f aca="false">CX103/(1-$F$104)</f>
        <v>0</v>
      </c>
      <c r="CY104" s="83" t="n">
        <f aca="false">CY103/(1-$F$104)</f>
        <v>0</v>
      </c>
      <c r="CZ104" s="83" t="n">
        <f aca="false">CZ103/(1-$F$104)</f>
        <v>0</v>
      </c>
      <c r="DA104" s="83" t="n">
        <f aca="false">DA103/(1-$F$104)</f>
        <v>0</v>
      </c>
      <c r="DB104" s="83" t="n">
        <f aca="false">DB103/(1-$F$104)</f>
        <v>0</v>
      </c>
    </row>
    <row r="105" customFormat="false" ht="14.25" hidden="false" customHeight="false" outlineLevel="3" collapsed="false">
      <c r="G105" s="71"/>
      <c r="Y105" s="99"/>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c r="BT105" s="83"/>
      <c r="BU105" s="83"/>
      <c r="BV105" s="83"/>
      <c r="BW105" s="83"/>
      <c r="BX105" s="83"/>
      <c r="BY105" s="83"/>
      <c r="BZ105" s="83"/>
      <c r="CA105" s="83"/>
      <c r="CB105" s="83"/>
      <c r="CC105" s="83"/>
      <c r="CD105" s="83"/>
      <c r="CE105" s="83"/>
      <c r="CF105" s="83"/>
      <c r="CG105" s="83"/>
      <c r="CH105" s="83"/>
      <c r="CI105" s="83"/>
      <c r="CJ105" s="83"/>
      <c r="CK105" s="83"/>
      <c r="CL105" s="83"/>
      <c r="CM105" s="83"/>
      <c r="CN105" s="83"/>
      <c r="CO105" s="83"/>
      <c r="CP105" s="83"/>
      <c r="CQ105" s="83"/>
      <c r="CR105" s="83"/>
      <c r="CS105" s="83"/>
      <c r="CT105" s="83"/>
      <c r="CU105" s="83"/>
      <c r="CV105" s="83"/>
      <c r="CW105" s="83"/>
      <c r="CX105" s="83"/>
      <c r="CY105" s="83"/>
      <c r="CZ105" s="83"/>
      <c r="DA105" s="83"/>
      <c r="DB105" s="83"/>
    </row>
    <row r="106" customFormat="false" ht="14.25" hidden="false" customHeight="false" outlineLevel="3" collapsed="false">
      <c r="E106" s="3" t="str">
        <f aca="false">'Assumptions - Base'!E118</f>
        <v>Copper Payability</v>
      </c>
      <c r="F106" s="114" t="n">
        <f aca="false">'Assumptions - Base'!F118</f>
        <v>0.961</v>
      </c>
      <c r="G106" s="71" t="str">
        <f aca="false">'Assumptions - Base'!G118</f>
        <v>% of recovered copper</v>
      </c>
      <c r="Y106" s="99"/>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c r="CC106" s="83"/>
      <c r="CD106" s="83"/>
      <c r="CE106" s="83"/>
      <c r="CF106" s="83"/>
      <c r="CG106" s="83"/>
      <c r="CH106" s="83"/>
      <c r="CI106" s="83"/>
      <c r="CJ106" s="83"/>
      <c r="CK106" s="83"/>
      <c r="CL106" s="83"/>
      <c r="CM106" s="83"/>
      <c r="CN106" s="83"/>
      <c r="CO106" s="83"/>
      <c r="CP106" s="83"/>
      <c r="CQ106" s="83"/>
      <c r="CR106" s="83"/>
      <c r="CS106" s="83"/>
      <c r="CT106" s="83"/>
      <c r="CU106" s="83"/>
      <c r="CV106" s="83"/>
      <c r="CW106" s="83"/>
      <c r="CX106" s="83"/>
      <c r="CY106" s="83"/>
      <c r="CZ106" s="83"/>
      <c r="DA106" s="83"/>
      <c r="DB106" s="83"/>
    </row>
    <row r="107" customFormat="false" ht="14.25" hidden="false" customHeight="false" outlineLevel="3" collapsed="false">
      <c r="E107" s="3" t="str">
        <f aca="false">'Assumptions - Base'!E119</f>
        <v>Gold Payability</v>
      </c>
      <c r="F107" s="114" t="n">
        <f aca="false">'Assumptions - Base'!F119</f>
        <v>0.9</v>
      </c>
      <c r="G107" s="71" t="str">
        <f aca="false">'Assumptions - Base'!G119</f>
        <v>% of recovered gold</v>
      </c>
      <c r="Y107" s="99"/>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c r="CH107" s="83"/>
      <c r="CI107" s="83"/>
      <c r="CJ107" s="83"/>
      <c r="CK107" s="83"/>
      <c r="CL107" s="83"/>
      <c r="CM107" s="83"/>
      <c r="CN107" s="83"/>
      <c r="CO107" s="83"/>
      <c r="CP107" s="83"/>
      <c r="CQ107" s="83"/>
      <c r="CR107" s="83"/>
      <c r="CS107" s="83"/>
      <c r="CT107" s="83"/>
      <c r="CU107" s="83"/>
      <c r="CV107" s="83"/>
      <c r="CW107" s="83"/>
      <c r="CX107" s="83"/>
      <c r="CY107" s="83"/>
      <c r="CZ107" s="83"/>
      <c r="DA107" s="83"/>
      <c r="DB107" s="83"/>
    </row>
    <row r="108" customFormat="false" ht="14.25" hidden="false" customHeight="false" outlineLevel="3" collapsed="false">
      <c r="G108" s="71"/>
      <c r="Y108" s="99"/>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row>
    <row r="109" customFormat="false" ht="14.25" hidden="false" customHeight="false" outlineLevel="3" collapsed="false">
      <c r="E109" s="3" t="s">
        <v>328</v>
      </c>
      <c r="G109" s="71" t="s">
        <v>185</v>
      </c>
      <c r="Y109" s="99"/>
      <c r="AA109" s="83" t="n">
        <f aca="false">AA98*$F106</f>
        <v>0</v>
      </c>
      <c r="AB109" s="83" t="n">
        <f aca="false">AB98*$F106</f>
        <v>0</v>
      </c>
      <c r="AC109" s="83" t="n">
        <f aca="false">AC98*$F106</f>
        <v>0</v>
      </c>
      <c r="AD109" s="83" t="n">
        <f aca="false">AD98*$F106</f>
        <v>0</v>
      </c>
      <c r="AE109" s="83" t="n">
        <f aca="false">AE98*$F106</f>
        <v>108.16102089</v>
      </c>
      <c r="AF109" s="83" t="n">
        <f aca="false">AF98*$F106</f>
        <v>230.943676</v>
      </c>
      <c r="AG109" s="83" t="n">
        <f aca="false">AG98*$F106</f>
        <v>260.90481144</v>
      </c>
      <c r="AH109" s="83" t="n">
        <f aca="false">AH98*$F106</f>
        <v>261.153672</v>
      </c>
      <c r="AI109" s="83" t="n">
        <f aca="false">AI98*$F106</f>
        <v>272.1552</v>
      </c>
      <c r="AJ109" s="83" t="n">
        <f aca="false">AJ98*$F106</f>
        <v>273.07776</v>
      </c>
      <c r="AK109" s="83" t="n">
        <f aca="false">AK98*$F106</f>
        <v>238.58470232</v>
      </c>
      <c r="AL109" s="83" t="n">
        <f aca="false">AL98*$F106</f>
        <v>199.96488</v>
      </c>
      <c r="AM109" s="83" t="n">
        <f aca="false">AM98*$F106</f>
        <v>164.9076</v>
      </c>
      <c r="AN109" s="83" t="n">
        <f aca="false">AN98*$F106</f>
        <v>152.06864</v>
      </c>
      <c r="AO109" s="83" t="n">
        <f aca="false">AO98*$F106</f>
        <v>164.2793943</v>
      </c>
      <c r="AP109" s="83" t="n">
        <f aca="false">AP98*$F106</f>
        <v>174.502224</v>
      </c>
      <c r="AQ109" s="83" t="n">
        <f aca="false">AQ98*$F106</f>
        <v>199.126888</v>
      </c>
      <c r="AR109" s="83" t="n">
        <f aca="false">AR98*$F106</f>
        <v>199.353684</v>
      </c>
      <c r="AS109" s="83" t="n">
        <f aca="false">AS98*$F106</f>
        <v>199.16997924</v>
      </c>
      <c r="AT109" s="83" t="n">
        <f aca="false">AT98*$F106</f>
        <v>166.8296</v>
      </c>
      <c r="AU109" s="83" t="n">
        <f aca="false">AU98*$F106</f>
        <v>166.253</v>
      </c>
      <c r="AV109" s="83" t="n">
        <f aca="false">AV98*$F106</f>
        <v>136.642668</v>
      </c>
      <c r="AW109" s="83" t="n">
        <f aca="false">AW98*$F106</f>
        <v>157.03075389</v>
      </c>
      <c r="AX109" s="83" t="n">
        <f aca="false">AX98*$F106</f>
        <v>151.891816</v>
      </c>
      <c r="AY109" s="83" t="n">
        <f aca="false">AY98*$F106</f>
        <v>147.8979</v>
      </c>
      <c r="AZ109" s="83" t="n">
        <f aca="false">AZ98*$F106</f>
        <v>155.916484</v>
      </c>
      <c r="BA109" s="83" t="n">
        <f aca="false">BA98*$F106</f>
        <v>140.8109094</v>
      </c>
      <c r="BB109" s="83" t="n">
        <f aca="false">BB98*$F106</f>
        <v>116.51164</v>
      </c>
      <c r="BC109" s="83" t="n">
        <f aca="false">BC98*$F106</f>
        <v>144.795792</v>
      </c>
      <c r="BD109" s="83" t="n">
        <f aca="false">BD98*$F106</f>
        <v>152.39538</v>
      </c>
      <c r="BE109" s="83" t="n">
        <f aca="false">BE98*$F106</f>
        <v>132.40618599</v>
      </c>
      <c r="BF109" s="83" t="n">
        <f aca="false">BF98*$F106</f>
        <v>128.835504</v>
      </c>
      <c r="BG109" s="83" t="n">
        <f aca="false">BG98*$F106</f>
        <v>135.3088</v>
      </c>
      <c r="BH109" s="83" t="n">
        <f aca="false">BH98*$F106</f>
        <v>138.849124</v>
      </c>
      <c r="BI109" s="83" t="n">
        <f aca="false">BI98*$F106</f>
        <v>142.91498046</v>
      </c>
      <c r="BJ109" s="83" t="n">
        <f aca="false">BJ98*$F106</f>
        <v>174.087072</v>
      </c>
      <c r="BK109" s="83" t="n">
        <f aca="false">BK98*$F106</f>
        <v>170.2892</v>
      </c>
      <c r="BL109" s="83" t="n">
        <f aca="false">BL98*$F106</f>
        <v>158.98784</v>
      </c>
      <c r="BM109" s="83" t="n">
        <f aca="false">BM98*$F106</f>
        <v>135.1846388</v>
      </c>
      <c r="BN109" s="83" t="n">
        <f aca="false">BN98*$F106</f>
        <v>148.332272</v>
      </c>
      <c r="BO109" s="83" t="n">
        <f aca="false">BO98*$F106</f>
        <v>162.555072</v>
      </c>
      <c r="BP109" s="83" t="n">
        <f aca="false">BP98*$F106</f>
        <v>69.01902</v>
      </c>
      <c r="BQ109" s="83" t="n">
        <f aca="false">BQ98*$F106</f>
        <v>69.35341917</v>
      </c>
      <c r="BR109" s="83" t="n">
        <f aca="false">BR98*$F106</f>
        <v>69.261192</v>
      </c>
      <c r="BS109" s="83" t="n">
        <f aca="false">BS98*$F106</f>
        <v>69.261192</v>
      </c>
      <c r="BT109" s="83" t="n">
        <f aca="false">BT98*$F106</f>
        <v>42.426228</v>
      </c>
      <c r="BU109" s="83" t="n">
        <f aca="false">BU98*$F106</f>
        <v>42.48219664</v>
      </c>
      <c r="BV109" s="83" t="n">
        <f aca="false">BV98*$F106</f>
        <v>42.376256</v>
      </c>
      <c r="BW109" s="83" t="n">
        <f aca="false">BW98*$F106</f>
        <v>42.376256</v>
      </c>
      <c r="BX109" s="83" t="n">
        <f aca="false">BX98*$F106</f>
        <v>42.376256</v>
      </c>
      <c r="BY109" s="83" t="n">
        <f aca="false">BY98*$F106</f>
        <v>42.48219664</v>
      </c>
      <c r="BZ109" s="83" t="n">
        <f aca="false">BZ98*$F106</f>
        <v>42.376256</v>
      </c>
      <c r="CA109" s="83" t="n">
        <f aca="false">CA98*$F106</f>
        <v>42.376256</v>
      </c>
      <c r="CB109" s="83" t="n">
        <f aca="false">CB98*$F106</f>
        <v>42.376256</v>
      </c>
      <c r="CC109" s="83" t="n">
        <f aca="false">CC98*$F106</f>
        <v>4.02574432</v>
      </c>
      <c r="CD109" s="83" t="n">
        <f aca="false">CD98*$F106</f>
        <v>0</v>
      </c>
      <c r="CE109" s="83" t="n">
        <f aca="false">CE98*$F106</f>
        <v>0</v>
      </c>
      <c r="CF109" s="83" t="n">
        <f aca="false">CF98*$F106</f>
        <v>0</v>
      </c>
      <c r="CG109" s="83" t="n">
        <f aca="false">CG98*$F106</f>
        <v>0</v>
      </c>
      <c r="CH109" s="83" t="n">
        <f aca="false">CH98*$F106</f>
        <v>0</v>
      </c>
      <c r="CI109" s="83" t="n">
        <f aca="false">CI98*$F106</f>
        <v>0</v>
      </c>
      <c r="CJ109" s="83" t="n">
        <f aca="false">CJ98*$F106</f>
        <v>0</v>
      </c>
      <c r="CK109" s="83" t="n">
        <f aca="false">CK98*$F106</f>
        <v>0</v>
      </c>
      <c r="CL109" s="83" t="n">
        <f aca="false">CL98*$F106</f>
        <v>0</v>
      </c>
      <c r="CM109" s="83" t="n">
        <f aca="false">CM98*$F106</f>
        <v>0</v>
      </c>
      <c r="CN109" s="83" t="n">
        <f aca="false">CN98*$F106</f>
        <v>0</v>
      </c>
      <c r="CO109" s="83" t="n">
        <f aca="false">CO98*$F106</f>
        <v>0</v>
      </c>
      <c r="CP109" s="83" t="n">
        <f aca="false">CP98*$F106</f>
        <v>0</v>
      </c>
      <c r="CQ109" s="83" t="n">
        <f aca="false">CQ98*$F106</f>
        <v>0</v>
      </c>
      <c r="CR109" s="83" t="n">
        <f aca="false">CR98*$F106</f>
        <v>0</v>
      </c>
      <c r="CS109" s="83" t="n">
        <f aca="false">CS98*$F106</f>
        <v>0</v>
      </c>
      <c r="CT109" s="83" t="n">
        <f aca="false">CT98*$F106</f>
        <v>0</v>
      </c>
      <c r="CU109" s="83" t="n">
        <f aca="false">CU98*$F106</f>
        <v>0</v>
      </c>
      <c r="CV109" s="83" t="n">
        <f aca="false">CV98*$F106</f>
        <v>0</v>
      </c>
      <c r="CW109" s="83" t="n">
        <f aca="false">CW98*$F106</f>
        <v>0</v>
      </c>
      <c r="CX109" s="83" t="n">
        <f aca="false">CX98*$F106</f>
        <v>0</v>
      </c>
      <c r="CY109" s="83" t="n">
        <f aca="false">CY98*$F106</f>
        <v>0</v>
      </c>
      <c r="CZ109" s="83" t="n">
        <f aca="false">CZ98*$F106</f>
        <v>0</v>
      </c>
      <c r="DA109" s="83" t="n">
        <f aca="false">DA98*$F106</f>
        <v>0</v>
      </c>
      <c r="DB109" s="83" t="n">
        <f aca="false">DB98*$F106</f>
        <v>0</v>
      </c>
    </row>
    <row r="110" customFormat="false" ht="14.25" hidden="false" customHeight="false" outlineLevel="3" collapsed="false">
      <c r="E110" s="3" t="s">
        <v>329</v>
      </c>
      <c r="G110" s="71" t="s">
        <v>304</v>
      </c>
      <c r="Y110" s="99"/>
      <c r="AA110" s="83" t="n">
        <f aca="false">AA99*$F107</f>
        <v>0</v>
      </c>
      <c r="AB110" s="83" t="n">
        <f aca="false">AB99*$F107</f>
        <v>0</v>
      </c>
      <c r="AC110" s="83" t="n">
        <f aca="false">AC99*$F107</f>
        <v>0</v>
      </c>
      <c r="AD110" s="83" t="n">
        <f aca="false">AD99*$F107</f>
        <v>0</v>
      </c>
      <c r="AE110" s="83" t="n">
        <f aca="false">AE99*$F107</f>
        <v>34.65213481441</v>
      </c>
      <c r="AF110" s="83" t="n">
        <f aca="false">AF99*$F107</f>
        <v>75.7394640474545</v>
      </c>
      <c r="AG110" s="83" t="n">
        <f aca="false">AG99*$F107</f>
        <v>98.6629472409857</v>
      </c>
      <c r="AH110" s="83" t="n">
        <f aca="false">AH99*$F107</f>
        <v>88.1819730898452</v>
      </c>
      <c r="AI110" s="83" t="n">
        <f aca="false">AI99*$F107</f>
        <v>102.426167344511</v>
      </c>
      <c r="AJ110" s="83" t="n">
        <f aca="false">AJ99*$F107</f>
        <v>124.034993875287</v>
      </c>
      <c r="AK110" s="83" t="n">
        <f aca="false">AK99*$F107</f>
        <v>91.9527181725529</v>
      </c>
      <c r="AL110" s="83" t="n">
        <f aca="false">AL99*$F107</f>
        <v>87.1363173919334</v>
      </c>
      <c r="AM110" s="83" t="n">
        <f aca="false">AM99*$F107</f>
        <v>71.29601646117</v>
      </c>
      <c r="AN110" s="83" t="n">
        <f aca="false">AN99*$F107</f>
        <v>73.327334994454</v>
      </c>
      <c r="AO110" s="83" t="n">
        <f aca="false">AO99*$F107</f>
        <v>79.1459043271658</v>
      </c>
      <c r="AP110" s="83" t="n">
        <f aca="false">AP99*$F107</f>
        <v>83.0309076470494</v>
      </c>
      <c r="AQ110" s="83" t="n">
        <f aca="false">AQ99*$F107</f>
        <v>92.9610996833154</v>
      </c>
      <c r="AR110" s="83" t="n">
        <f aca="false">AR99*$F107</f>
        <v>87.9905950134229</v>
      </c>
      <c r="AS110" s="83" t="n">
        <f aca="false">AS99*$F107</f>
        <v>101.180904543219</v>
      </c>
      <c r="AT110" s="83" t="n">
        <f aca="false">AT99*$F107</f>
        <v>78.5752133361197</v>
      </c>
      <c r="AU110" s="83" t="n">
        <f aca="false">AU99*$F107</f>
        <v>71.8747178934847</v>
      </c>
      <c r="AV110" s="83" t="n">
        <f aca="false">AV99*$F107</f>
        <v>70.9189097046956</v>
      </c>
      <c r="AW110" s="83" t="n">
        <f aca="false">AW99*$F107</f>
        <v>76.2584606600543</v>
      </c>
      <c r="AX110" s="83" t="n">
        <f aca="false">AX99*$F107</f>
        <v>60.4206552960278</v>
      </c>
      <c r="AY110" s="83" t="n">
        <f aca="false">AY99*$F107</f>
        <v>56.0292224347742</v>
      </c>
      <c r="AZ110" s="83" t="n">
        <f aca="false">AZ99*$F107</f>
        <v>61.1309410194994</v>
      </c>
      <c r="BA110" s="83" t="n">
        <f aca="false">BA99*$F107</f>
        <v>59.5543688964264</v>
      </c>
      <c r="BB110" s="83" t="n">
        <f aca="false">BB99*$F107</f>
        <v>54.7963843297378</v>
      </c>
      <c r="BC110" s="83" t="n">
        <f aca="false">BC99*$F107</f>
        <v>50.2130618097642</v>
      </c>
      <c r="BD110" s="83" t="n">
        <f aca="false">BD99*$F107</f>
        <v>44.5940224090537</v>
      </c>
      <c r="BE110" s="83" t="n">
        <f aca="false">BE99*$F107</f>
        <v>58.7810646309901</v>
      </c>
      <c r="BF110" s="83" t="n">
        <f aca="false">BF99*$F107</f>
        <v>58.1592589901458</v>
      </c>
      <c r="BG110" s="83" t="n">
        <f aca="false">BG99*$F107</f>
        <v>56.9671993184047</v>
      </c>
      <c r="BH110" s="83" t="n">
        <f aca="false">BH99*$F107</f>
        <v>53.1213631906377</v>
      </c>
      <c r="BI110" s="83" t="n">
        <f aca="false">BI99*$F107</f>
        <v>55.1413730178276</v>
      </c>
      <c r="BJ110" s="83" t="n">
        <f aca="false">BJ99*$F107</f>
        <v>55.064681466716</v>
      </c>
      <c r="BK110" s="83" t="n">
        <f aca="false">BK99*$F107</f>
        <v>59.0000838490845</v>
      </c>
      <c r="BL110" s="83" t="n">
        <f aca="false">BL99*$F107</f>
        <v>61.6374665230601</v>
      </c>
      <c r="BM110" s="83" t="n">
        <f aca="false">BM99*$F107</f>
        <v>53.2622192164869</v>
      </c>
      <c r="BN110" s="83" t="n">
        <f aca="false">BN99*$F107</f>
        <v>56.492273859855</v>
      </c>
      <c r="BO110" s="83" t="n">
        <f aca="false">BO99*$F107</f>
        <v>53.2389125339592</v>
      </c>
      <c r="BP110" s="83" t="n">
        <f aca="false">BP99*$F107</f>
        <v>56.0292224347742</v>
      </c>
      <c r="BQ110" s="83" t="n">
        <f aca="false">BQ99*$F107</f>
        <v>55.1386996415194</v>
      </c>
      <c r="BR110" s="83" t="n">
        <f aca="false">BR99*$F107</f>
        <v>53.6370890735769</v>
      </c>
      <c r="BS110" s="83" t="n">
        <f aca="false">BS99*$F107</f>
        <v>53.6370890735769</v>
      </c>
      <c r="BT110" s="83" t="n">
        <f aca="false">BT99*$F107</f>
        <v>25.2517913418104</v>
      </c>
      <c r="BU110" s="83" t="n">
        <f aca="false">BU99*$F107</f>
        <v>23.7543826527561</v>
      </c>
      <c r="BV110" s="83" t="n">
        <f aca="false">BV99*$F107</f>
        <v>23.6927766971563</v>
      </c>
      <c r="BW110" s="83" t="n">
        <f aca="false">BW99*$F107</f>
        <v>23.6927766971563</v>
      </c>
      <c r="BX110" s="83" t="n">
        <f aca="false">BX99*$F107</f>
        <v>23.6927766971563</v>
      </c>
      <c r="BY110" s="83" t="n">
        <f aca="false">BY99*$F107</f>
        <v>23.7543826527561</v>
      </c>
      <c r="BZ110" s="83" t="n">
        <f aca="false">BZ99*$F107</f>
        <v>23.6927766971563</v>
      </c>
      <c r="CA110" s="83" t="n">
        <f aca="false">CA99*$F107</f>
        <v>23.6927766971563</v>
      </c>
      <c r="CB110" s="83" t="n">
        <f aca="false">CB99*$F107</f>
        <v>23.6927766971563</v>
      </c>
      <c r="CC110" s="83" t="n">
        <f aca="false">CC99*$F107</f>
        <v>2.27263576896491</v>
      </c>
      <c r="CD110" s="83" t="n">
        <f aca="false">CD99*$F107</f>
        <v>0</v>
      </c>
      <c r="CE110" s="83" t="n">
        <f aca="false">CE99*$F107</f>
        <v>0</v>
      </c>
      <c r="CF110" s="83" t="n">
        <f aca="false">CF99*$F107</f>
        <v>0</v>
      </c>
      <c r="CG110" s="83" t="n">
        <f aca="false">CG99*$F107</f>
        <v>0</v>
      </c>
      <c r="CH110" s="83" t="n">
        <f aca="false">CH99*$F107</f>
        <v>0</v>
      </c>
      <c r="CI110" s="83" t="n">
        <f aca="false">CI99*$F107</f>
        <v>0</v>
      </c>
      <c r="CJ110" s="83" t="n">
        <f aca="false">CJ99*$F107</f>
        <v>0</v>
      </c>
      <c r="CK110" s="83" t="n">
        <f aca="false">CK99*$F107</f>
        <v>0</v>
      </c>
      <c r="CL110" s="83" t="n">
        <f aca="false">CL99*$F107</f>
        <v>0</v>
      </c>
      <c r="CM110" s="83" t="n">
        <f aca="false">CM99*$F107</f>
        <v>0</v>
      </c>
      <c r="CN110" s="83" t="n">
        <f aca="false">CN99*$F107</f>
        <v>0</v>
      </c>
      <c r="CO110" s="83" t="n">
        <f aca="false">CO99*$F107</f>
        <v>0</v>
      </c>
      <c r="CP110" s="83" t="n">
        <f aca="false">CP99*$F107</f>
        <v>0</v>
      </c>
      <c r="CQ110" s="83" t="n">
        <f aca="false">CQ99*$F107</f>
        <v>0</v>
      </c>
      <c r="CR110" s="83" t="n">
        <f aca="false">CR99*$F107</f>
        <v>0</v>
      </c>
      <c r="CS110" s="83" t="n">
        <f aca="false">CS99*$F107</f>
        <v>0</v>
      </c>
      <c r="CT110" s="83" t="n">
        <f aca="false">CT99*$F107</f>
        <v>0</v>
      </c>
      <c r="CU110" s="83" t="n">
        <f aca="false">CU99*$F107</f>
        <v>0</v>
      </c>
      <c r="CV110" s="83" t="n">
        <f aca="false">CV99*$F107</f>
        <v>0</v>
      </c>
      <c r="CW110" s="83" t="n">
        <f aca="false">CW99*$F107</f>
        <v>0</v>
      </c>
      <c r="CX110" s="83" t="n">
        <f aca="false">CX99*$F107</f>
        <v>0</v>
      </c>
      <c r="CY110" s="83" t="n">
        <f aca="false">CY99*$F107</f>
        <v>0</v>
      </c>
      <c r="CZ110" s="83" t="n">
        <f aca="false">CZ99*$F107</f>
        <v>0</v>
      </c>
      <c r="DA110" s="83" t="n">
        <f aca="false">DA99*$F107</f>
        <v>0</v>
      </c>
      <c r="DB110" s="83" t="n">
        <f aca="false">DB99*$F107</f>
        <v>0</v>
      </c>
    </row>
    <row r="111" customFormat="false" ht="14.25" hidden="false" customHeight="false" outlineLevel="3" collapsed="false">
      <c r="G111" s="71"/>
      <c r="Y111" s="99"/>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83"/>
      <c r="CC111" s="83"/>
      <c r="CD111" s="83"/>
      <c r="CE111" s="83"/>
      <c r="CF111" s="83"/>
      <c r="CG111" s="83"/>
      <c r="CH111" s="83"/>
      <c r="CI111" s="83"/>
      <c r="CJ111" s="83"/>
      <c r="CK111" s="83"/>
      <c r="CL111" s="83"/>
      <c r="CM111" s="83"/>
      <c r="CN111" s="83"/>
      <c r="CO111" s="83"/>
      <c r="CP111" s="83"/>
      <c r="CQ111" s="83"/>
      <c r="CR111" s="83"/>
      <c r="CS111" s="83"/>
      <c r="CT111" s="83"/>
      <c r="CU111" s="83"/>
      <c r="CV111" s="83"/>
      <c r="CW111" s="83"/>
      <c r="CX111" s="83"/>
      <c r="CY111" s="83"/>
      <c r="CZ111" s="83"/>
      <c r="DA111" s="83"/>
      <c r="DB111" s="83"/>
    </row>
    <row r="112" customFormat="false" ht="14.25" hidden="false" customHeight="false" outlineLevel="3" collapsed="false">
      <c r="E112" s="3" t="s">
        <v>330</v>
      </c>
      <c r="G112" s="71" t="s">
        <v>185</v>
      </c>
      <c r="Y112" s="99"/>
      <c r="AA112" s="83" t="n">
        <f aca="false">IF(AA122=0,0,AA109+AA110*AA123/AA122)</f>
        <v>0</v>
      </c>
      <c r="AB112" s="83" t="n">
        <f aca="false">IF(AB122=0,0,AB109+AB110*AB123/AB122)</f>
        <v>0</v>
      </c>
      <c r="AC112" s="83" t="n">
        <f aca="false">IF(AC122=0,0,AC109+AC110*AC123/AC122)</f>
        <v>0</v>
      </c>
      <c r="AD112" s="83" t="n">
        <f aca="false">IF(AD122=0,0,AD109+AD110*AD123/AD122)</f>
        <v>0</v>
      </c>
      <c r="AE112" s="83" t="n">
        <f aca="false">IF(AE122=0,0,AE109+AE110*AE123/AE122)</f>
        <v>118.63966265575</v>
      </c>
      <c r="AF112" s="83" t="n">
        <f aca="false">IF(AF122=0,0,AF109+AF110*AF123/AF122)</f>
        <v>253.846931904254</v>
      </c>
      <c r="AG112" s="83" t="n">
        <f aca="false">IF(AG122=0,0,AG109+AG110*AG123/AG122)</f>
        <v>290.740020301689</v>
      </c>
      <c r="AH112" s="83" t="n">
        <f aca="false">IF(AH122=0,0,AH109+AH110*AH123/AH122)</f>
        <v>287.819483822399</v>
      </c>
      <c r="AI112" s="83" t="n">
        <f aca="false">IF(AI122=0,0,AI109+AI110*AI123/AI122)</f>
        <v>303.128388832092</v>
      </c>
      <c r="AJ112" s="83" t="n">
        <f aca="false">IF(AJ122=0,0,AJ109+AJ110*AJ123/AJ122)</f>
        <v>310.585355829149</v>
      </c>
      <c r="AK112" s="83" t="n">
        <f aca="false">IF(AK122=0,0,AK109+AK110*AK123/AK122)</f>
        <v>266.390769630936</v>
      </c>
      <c r="AL112" s="83" t="n">
        <f aca="false">IF(AL122=0,0,AL109+AL110*AL123/AL122)</f>
        <v>226.31449048221</v>
      </c>
      <c r="AM112" s="83" t="n">
        <f aca="false">IF(AM122=0,0,AM109+AM110*AM123/AM122)</f>
        <v>186.467178358529</v>
      </c>
      <c r="AN112" s="83" t="n">
        <f aca="false">IF(AN122=0,0,AN109+AN110*AN123/AN122)</f>
        <v>174.242479480864</v>
      </c>
      <c r="AO112" s="83" t="n">
        <f aca="false">IF(AO122=0,0,AO109+AO110*AO123/AO122)</f>
        <v>188.212741642449</v>
      </c>
      <c r="AP112" s="83" t="n">
        <f aca="false">IF(AP122=0,0,AP109+AP110*AP123/AP122)</f>
        <v>199.610377981805</v>
      </c>
      <c r="AQ112" s="83" t="n">
        <f aca="false">IF(AQ122=0,0,AQ109+AQ110*AQ123/AQ122)</f>
        <v>227.237885113128</v>
      </c>
      <c r="AR112" s="83" t="n">
        <f aca="false">IF(AR122=0,0,AR109+AR110*AR123/AR122)</f>
        <v>225.961623996741</v>
      </c>
      <c r="AS112" s="83" t="n">
        <f aca="false">IF(AS122=0,0,AS109+AS110*AS123/AS122)</f>
        <v>229.766606487392</v>
      </c>
      <c r="AT112" s="83" t="n">
        <f aca="false">IF(AT122=0,0,AT109+AT110*AT123/AT122)</f>
        <v>190.590373084438</v>
      </c>
      <c r="AU112" s="83" t="n">
        <f aca="false">IF(AU122=0,0,AU109+AU110*AU123/AU122)</f>
        <v>187.987574936114</v>
      </c>
      <c r="AV112" s="83" t="n">
        <f aca="false">IF(AV122=0,0,AV109+AV110*AV123/AV122)</f>
        <v>158.088211057971</v>
      </c>
      <c r="AW112" s="83" t="n">
        <f aca="false">IF(AW122=0,0,AW109+AW110*AW123/AW122)</f>
        <v>180.090951916585</v>
      </c>
      <c r="AX112" s="83" t="n">
        <f aca="false">IF(AX122=0,0,AX109+AX110*AX123/AX122)</f>
        <v>170.162736550489</v>
      </c>
      <c r="AY112" s="83" t="n">
        <f aca="false">IF(AY122=0,0,AY109+AY110*AY123/AY122)</f>
        <v>164.840872011737</v>
      </c>
      <c r="AZ112" s="83" t="n">
        <f aca="false">IF(AZ122=0,0,AZ109+AZ110*AZ123/AZ122)</f>
        <v>174.402191595716</v>
      </c>
      <c r="BA112" s="83" t="n">
        <f aca="false">IF(BA122=0,0,BA109+BA110*BA123/BA122)</f>
        <v>158.819869038222</v>
      </c>
      <c r="BB112" s="83" t="n">
        <f aca="false">IF(BB122=0,0,BB109+BB110*BB123/BB122)</f>
        <v>133.081807596453</v>
      </c>
      <c r="BC112" s="83" t="n">
        <f aca="false">IF(BC122=0,0,BC109+BC110*BC123/BC122)</f>
        <v>159.979984531975</v>
      </c>
      <c r="BD112" s="83" t="n">
        <f aca="false">IF(BD122=0,0,BD109+BD110*BD123/BD122)</f>
        <v>165.880401578641</v>
      </c>
      <c r="BE112" s="83" t="n">
        <f aca="false">IF(BE122=0,0,BE109+BE110*BE123/BE122)</f>
        <v>150.181302073797</v>
      </c>
      <c r="BF112" s="83" t="n">
        <f aca="false">IF(BF122=0,0,BF109+BF110*BF123/BF122)</f>
        <v>146.422588997307</v>
      </c>
      <c r="BG112" s="83" t="n">
        <f aca="false">IF(BG122=0,0,BG109+BG110*BG123/BG122)</f>
        <v>152.53541178749</v>
      </c>
      <c r="BH112" s="83" t="n">
        <f aca="false">IF(BH122=0,0,BH109+BH110*BH123/BH122)</f>
        <v>154.912773121886</v>
      </c>
      <c r="BI112" s="83" t="n">
        <f aca="false">IF(BI122=0,0,BI109+BI110*BI123/BI122)</f>
        <v>159.589471004955</v>
      </c>
      <c r="BJ112" s="83" t="n">
        <f aca="false">IF(BJ122=0,0,BJ109+BJ110*BJ123/BJ122)</f>
        <v>190.738371382423</v>
      </c>
      <c r="BK112" s="83" t="n">
        <f aca="false">IF(BK122=0,0,BK109+BK110*BK123/BK122)</f>
        <v>188.130546460035</v>
      </c>
      <c r="BL112" s="83" t="n">
        <f aca="false">IF(BL122=0,0,BL109+BL110*BL123/BL122)</f>
        <v>177.626718513624</v>
      </c>
      <c r="BM112" s="83" t="n">
        <f aca="false">IF(BM122=0,0,BM109+BM110*BM123/BM122)</f>
        <v>151.29088211827</v>
      </c>
      <c r="BN112" s="83" t="n">
        <f aca="false">IF(BN122=0,0,BN109+BN110*BN123/BN122)</f>
        <v>165.415268573818</v>
      </c>
      <c r="BO112" s="83" t="n">
        <f aca="false">IF(BO122=0,0,BO109+BO110*BO123/BO122)</f>
        <v>178.654267487645</v>
      </c>
      <c r="BP112" s="83" t="n">
        <f aca="false">IF(BP122=0,0,BP109+BP110*BP123/BP122)</f>
        <v>85.9619920117372</v>
      </c>
      <c r="BQ112" s="83" t="n">
        <f aca="false">IF(BQ122=0,0,BQ109+BQ110*BQ123/BQ122)</f>
        <v>86.0271012985964</v>
      </c>
      <c r="BR112" s="83" t="n">
        <f aca="false">IF(BR122=0,0,BR109+BR110*BR123/BR122)</f>
        <v>85.4807941910282</v>
      </c>
      <c r="BS112" s="83" t="n">
        <f aca="false">IF(BS122=0,0,BS109+BS110*BS123/BS122)</f>
        <v>85.4807941910282</v>
      </c>
      <c r="BT112" s="83" t="n">
        <f aca="false">IF(BT122=0,0,BT109+BT110*BT123/BT122)</f>
        <v>50.0622503354623</v>
      </c>
      <c r="BU112" s="83" t="n">
        <f aca="false">IF(BU122=0,0,BU109+BU110*BU123/BU122)</f>
        <v>49.6654096662074</v>
      </c>
      <c r="BV112" s="83" t="n">
        <f aca="false">IF(BV122=0,0,BV109+BV110*BV123/BV122)</f>
        <v>49.540839676448</v>
      </c>
      <c r="BW112" s="83" t="n">
        <f aca="false">IF(BW122=0,0,BW109+BW110*BW123/BW122)</f>
        <v>49.540839676448</v>
      </c>
      <c r="BX112" s="83" t="n">
        <f aca="false">IF(BX122=0,0,BX109+BX110*BX123/BX122)</f>
        <v>49.540839676448</v>
      </c>
      <c r="BY112" s="83" t="n">
        <f aca="false">IF(BY122=0,0,BY109+BY110*BY123/BY122)</f>
        <v>49.6654096662074</v>
      </c>
      <c r="BZ112" s="83" t="n">
        <f aca="false">IF(BZ122=0,0,BZ109+BZ110*BZ123/BZ122)</f>
        <v>49.540839676448</v>
      </c>
      <c r="CA112" s="83" t="n">
        <f aca="false">IF(CA122=0,0,CA109+CA110*CA123/CA122)</f>
        <v>49.540839676448</v>
      </c>
      <c r="CB112" s="83" t="n">
        <f aca="false">IF(CB122=0,0,CB109+CB110*CB123/CB122)</f>
        <v>49.540839676448</v>
      </c>
      <c r="CC112" s="83" t="n">
        <f aca="false">IF(CC122=0,0,CC109+CC110*CC123/CC122)</f>
        <v>4.7129786336882</v>
      </c>
      <c r="CD112" s="83" t="n">
        <f aca="false">IF(CD122=0,0,CD109+CD110*CD123/CD122)</f>
        <v>0</v>
      </c>
      <c r="CE112" s="83" t="n">
        <f aca="false">IF(CE122=0,0,CE109+CE110*CE123/CE122)</f>
        <v>0</v>
      </c>
      <c r="CF112" s="83" t="n">
        <f aca="false">IF(CF122=0,0,CF109+CF110*CF123/CF122)</f>
        <v>0</v>
      </c>
      <c r="CG112" s="83" t="n">
        <f aca="false">IF(CG122=0,0,CG109+CG110*CG123/CG122)</f>
        <v>0</v>
      </c>
      <c r="CH112" s="83" t="n">
        <f aca="false">IF(CH122=0,0,CH109+CH110*CH123/CH122)</f>
        <v>0</v>
      </c>
      <c r="CI112" s="83" t="n">
        <f aca="false">IF(CI122=0,0,CI109+CI110*CI123/CI122)</f>
        <v>0</v>
      </c>
      <c r="CJ112" s="83" t="n">
        <f aca="false">IF(CJ122=0,0,CJ109+CJ110*CJ123/CJ122)</f>
        <v>0</v>
      </c>
      <c r="CK112" s="83" t="n">
        <f aca="false">IF(CK122=0,0,CK109+CK110*CK123/CK122)</f>
        <v>0</v>
      </c>
      <c r="CL112" s="83" t="n">
        <f aca="false">IF(CL122=0,0,CL109+CL110*CL123/CL122)</f>
        <v>0</v>
      </c>
      <c r="CM112" s="83" t="n">
        <f aca="false">IF(CM122=0,0,CM109+CM110*CM123/CM122)</f>
        <v>0</v>
      </c>
      <c r="CN112" s="83" t="n">
        <f aca="false">IF(CN122=0,0,CN109+CN110*CN123/CN122)</f>
        <v>0</v>
      </c>
      <c r="CO112" s="83" t="n">
        <f aca="false">IF(CO122=0,0,CO109+CO110*CO123/CO122)</f>
        <v>0</v>
      </c>
      <c r="CP112" s="83" t="n">
        <f aca="false">IF(CP122=0,0,CP109+CP110*CP123/CP122)</f>
        <v>0</v>
      </c>
      <c r="CQ112" s="83" t="n">
        <f aca="false">IF(CQ122=0,0,CQ109+CQ110*CQ123/CQ122)</f>
        <v>0</v>
      </c>
      <c r="CR112" s="83" t="n">
        <f aca="false">IF(CR122=0,0,CR109+CR110*CR123/CR122)</f>
        <v>0</v>
      </c>
      <c r="CS112" s="83" t="n">
        <f aca="false">IF(CS122=0,0,CS109+CS110*CS123/CS122)</f>
        <v>0</v>
      </c>
      <c r="CT112" s="83" t="n">
        <f aca="false">IF(CT122=0,0,CT109+CT110*CT123/CT122)</f>
        <v>0</v>
      </c>
      <c r="CU112" s="83" t="n">
        <f aca="false">IF(CU122=0,0,CU109+CU110*CU123/CU122)</f>
        <v>0</v>
      </c>
      <c r="CV112" s="83" t="n">
        <f aca="false">IF(CV122=0,0,CV109+CV110*CV123/CV122)</f>
        <v>0</v>
      </c>
      <c r="CW112" s="83" t="n">
        <f aca="false">IF(CW122=0,0,CW109+CW110*CW123/CW122)</f>
        <v>0</v>
      </c>
      <c r="CX112" s="83" t="n">
        <f aca="false">IF(CX122=0,0,CX109+CX110*CX123/CX122)</f>
        <v>0</v>
      </c>
      <c r="CY112" s="83" t="n">
        <f aca="false">IF(CY122=0,0,CY109+CY110*CY123/CY122)</f>
        <v>0</v>
      </c>
      <c r="CZ112" s="83" t="n">
        <f aca="false">IF(CZ122=0,0,CZ109+CZ110*CZ123/CZ122)</f>
        <v>0</v>
      </c>
      <c r="DA112" s="83" t="n">
        <f aca="false">IF(DA122=0,0,DA109+DA110*DA123/DA122)</f>
        <v>0</v>
      </c>
      <c r="DB112" s="83" t="n">
        <f aca="false">IF(DB122=0,0,DB109+DB110*DB123/DB122)</f>
        <v>0</v>
      </c>
    </row>
    <row r="113" customFormat="false" ht="14.25" hidden="false" customHeight="false" outlineLevel="3" collapsed="false"/>
    <row r="114" customFormat="false" ht="14.25" hidden="false" customHeight="false" outlineLevel="2" collapsed="false"/>
    <row r="115" customFormat="false" ht="14.25" hidden="false" customHeight="false" outlineLevel="1" collapsed="false"/>
    <row r="116" customFormat="false" ht="20.25" hidden="false" customHeight="true" outlineLevel="1" collapsed="false">
      <c r="A116" s="65" t="s">
        <v>230</v>
      </c>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row>
    <row r="117" customFormat="false" ht="15" hidden="false" customHeight="true" outlineLevel="2" collapsed="false"/>
    <row r="118" customFormat="false" ht="18" hidden="false" customHeight="true" outlineLevel="2" collapsed="false">
      <c r="B118" s="66" t="s">
        <v>331</v>
      </c>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6"/>
      <c r="BY118" s="66"/>
      <c r="BZ118" s="66"/>
      <c r="CA118" s="66"/>
      <c r="CB118" s="66"/>
      <c r="CC118" s="66"/>
      <c r="CD118" s="66"/>
      <c r="CE118" s="66"/>
      <c r="CF118" s="66"/>
      <c r="CG118" s="66"/>
      <c r="CH118" s="66"/>
      <c r="CI118" s="66"/>
      <c r="CJ118" s="66"/>
      <c r="CK118" s="66"/>
      <c r="CL118" s="66"/>
      <c r="CM118" s="66"/>
      <c r="CN118" s="66"/>
      <c r="CO118" s="66"/>
      <c r="CP118" s="66"/>
      <c r="CQ118" s="66"/>
      <c r="CR118" s="66"/>
      <c r="CS118" s="66"/>
      <c r="CT118" s="66"/>
      <c r="CU118" s="66"/>
      <c r="CV118" s="66"/>
      <c r="CW118" s="66"/>
      <c r="CX118" s="66"/>
      <c r="CY118" s="66"/>
      <c r="CZ118" s="66"/>
      <c r="DA118" s="66"/>
      <c r="DB118" s="66"/>
      <c r="DC118" s="66"/>
    </row>
    <row r="119" customFormat="false" ht="15" hidden="false" customHeight="true" outlineLevel="3" collapsed="false"/>
    <row r="120" customFormat="false" ht="14.25" hidden="false" customHeight="false" outlineLevel="3" collapsed="false">
      <c r="C120" s="78" t="s">
        <v>332</v>
      </c>
    </row>
    <row r="121" customFormat="false" ht="14.25" hidden="false" customHeight="false" outlineLevel="3" collapsed="false"/>
    <row r="122" customFormat="false" ht="14.25" hidden="false" customHeight="false" outlineLevel="3" collapsed="false">
      <c r="E122" s="3" t="str">
        <f aca="false">'Assumptions - Base'!E142</f>
        <v>Selected Copper Forecast</v>
      </c>
      <c r="G122" s="71" t="str">
        <f aca="false">'Assumptions - Base'!G142</f>
        <v>USD/t</v>
      </c>
      <c r="Y122" s="83" t="n">
        <f aca="false">AVERAGEIF(AA122:DB122,"&lt;&gt;0")</f>
        <v>9920.79</v>
      </c>
      <c r="AA122" s="134" t="n">
        <f aca="false">'Assumptions - Base'!AA142*Dashboard!$F$27*FX_rate</f>
        <v>9920.79</v>
      </c>
      <c r="AB122" s="134" t="n">
        <f aca="false">'Assumptions - Base'!AB142*Dashboard!$F$27*FX_rate</f>
        <v>9920.79</v>
      </c>
      <c r="AC122" s="134" t="n">
        <f aca="false">'Assumptions - Base'!AC142*Dashboard!$F$27*FX_rate</f>
        <v>9920.79</v>
      </c>
      <c r="AD122" s="134" t="n">
        <f aca="false">'Assumptions - Base'!AD142*Dashboard!$F$27*FX_rate</f>
        <v>9920.79</v>
      </c>
      <c r="AE122" s="134" t="n">
        <f aca="false">'Assumptions - Base'!AE142*Dashboard!$F$27*FX_rate</f>
        <v>9920.79</v>
      </c>
      <c r="AF122" s="134" t="n">
        <f aca="false">'Assumptions - Base'!AF142*Dashboard!$F$27*FX_rate</f>
        <v>9920.79</v>
      </c>
      <c r="AG122" s="134" t="n">
        <f aca="false">'Assumptions - Base'!AG142*Dashboard!$F$27*FX_rate</f>
        <v>9920.79</v>
      </c>
      <c r="AH122" s="134" t="n">
        <f aca="false">'Assumptions - Base'!AH142*Dashboard!$F$27*FX_rate</f>
        <v>9920.79</v>
      </c>
      <c r="AI122" s="134" t="n">
        <f aca="false">'Assumptions - Base'!AI142*Dashboard!$F$27*FX_rate</f>
        <v>9920.79</v>
      </c>
      <c r="AJ122" s="134" t="n">
        <f aca="false">'Assumptions - Base'!AJ142*Dashboard!$F$27*FX_rate</f>
        <v>9920.79</v>
      </c>
      <c r="AK122" s="134" t="n">
        <f aca="false">'Assumptions - Base'!AK142*Dashboard!$F$27*FX_rate</f>
        <v>9920.79</v>
      </c>
      <c r="AL122" s="134" t="n">
        <f aca="false">'Assumptions - Base'!AL142*Dashboard!$F$27*FX_rate</f>
        <v>9920.79</v>
      </c>
      <c r="AM122" s="134" t="n">
        <f aca="false">'Assumptions - Base'!AM142*Dashboard!$F$27*FX_rate</f>
        <v>9920.79</v>
      </c>
      <c r="AN122" s="134" t="n">
        <f aca="false">'Assumptions - Base'!AN142*Dashboard!$F$27*FX_rate</f>
        <v>9920.79</v>
      </c>
      <c r="AO122" s="134" t="n">
        <f aca="false">'Assumptions - Base'!AO142*Dashboard!$F$27*FX_rate</f>
        <v>9920.79</v>
      </c>
      <c r="AP122" s="134" t="n">
        <f aca="false">'Assumptions - Base'!AP142*Dashboard!$F$27*FX_rate</f>
        <v>9920.79</v>
      </c>
      <c r="AQ122" s="134" t="n">
        <f aca="false">'Assumptions - Base'!AQ142*Dashboard!$F$27*FX_rate</f>
        <v>9920.79</v>
      </c>
      <c r="AR122" s="134" t="n">
        <f aca="false">'Assumptions - Base'!AR142*Dashboard!$F$27*FX_rate</f>
        <v>9920.79</v>
      </c>
      <c r="AS122" s="134" t="n">
        <f aca="false">'Assumptions - Base'!AS142*Dashboard!$F$27*FX_rate</f>
        <v>9920.79</v>
      </c>
      <c r="AT122" s="134" t="n">
        <f aca="false">'Assumptions - Base'!AT142*Dashboard!$F$27*FX_rate</f>
        <v>9920.79</v>
      </c>
      <c r="AU122" s="134" t="n">
        <f aca="false">'Assumptions - Base'!AU142*Dashboard!$F$27*FX_rate</f>
        <v>9920.79</v>
      </c>
      <c r="AV122" s="134" t="n">
        <f aca="false">'Assumptions - Base'!AV142*Dashboard!$F$27*FX_rate</f>
        <v>9920.79</v>
      </c>
      <c r="AW122" s="134" t="n">
        <f aca="false">'Assumptions - Base'!AW142*Dashboard!$F$27*FX_rate</f>
        <v>9920.79</v>
      </c>
      <c r="AX122" s="134" t="n">
        <f aca="false">'Assumptions - Base'!AX142*Dashboard!$F$27*FX_rate</f>
        <v>9920.79</v>
      </c>
      <c r="AY122" s="134" t="n">
        <f aca="false">'Assumptions - Base'!AY142*Dashboard!$F$27*FX_rate</f>
        <v>9920.79</v>
      </c>
      <c r="AZ122" s="134" t="n">
        <f aca="false">'Assumptions - Base'!AZ142*Dashboard!$F$27*FX_rate</f>
        <v>9920.79</v>
      </c>
      <c r="BA122" s="134" t="n">
        <f aca="false">'Assumptions - Base'!BA142*Dashboard!$F$27*FX_rate</f>
        <v>9920.79</v>
      </c>
      <c r="BB122" s="134" t="n">
        <f aca="false">'Assumptions - Base'!BB142*Dashboard!$F$27*FX_rate</f>
        <v>9920.79</v>
      </c>
      <c r="BC122" s="134" t="n">
        <f aca="false">'Assumptions - Base'!BC142*Dashboard!$F$27*FX_rate</f>
        <v>9920.79</v>
      </c>
      <c r="BD122" s="134" t="n">
        <f aca="false">'Assumptions - Base'!BD142*Dashboard!$F$27*FX_rate</f>
        <v>9920.79</v>
      </c>
      <c r="BE122" s="134" t="n">
        <f aca="false">'Assumptions - Base'!BE142*Dashboard!$F$27*FX_rate</f>
        <v>9920.79</v>
      </c>
      <c r="BF122" s="134" t="n">
        <f aca="false">'Assumptions - Base'!BF142*Dashboard!$F$27*FX_rate</f>
        <v>9920.79</v>
      </c>
      <c r="BG122" s="134" t="n">
        <f aca="false">'Assumptions - Base'!BG142*Dashboard!$F$27*FX_rate</f>
        <v>9920.79</v>
      </c>
      <c r="BH122" s="134" t="n">
        <f aca="false">'Assumptions - Base'!BH142*Dashboard!$F$27*FX_rate</f>
        <v>9920.79</v>
      </c>
      <c r="BI122" s="134" t="n">
        <f aca="false">'Assumptions - Base'!BI142*Dashboard!$F$27*FX_rate</f>
        <v>9920.79</v>
      </c>
      <c r="BJ122" s="134" t="n">
        <f aca="false">'Assumptions - Base'!BJ142*Dashboard!$F$27*FX_rate</f>
        <v>9920.79</v>
      </c>
      <c r="BK122" s="134" t="n">
        <f aca="false">'Assumptions - Base'!BK142*Dashboard!$F$27*FX_rate</f>
        <v>9920.79</v>
      </c>
      <c r="BL122" s="134" t="n">
        <f aca="false">'Assumptions - Base'!BL142*Dashboard!$F$27*FX_rate</f>
        <v>9920.79</v>
      </c>
      <c r="BM122" s="134" t="n">
        <f aca="false">'Assumptions - Base'!BM142*Dashboard!$F$27*FX_rate</f>
        <v>9920.79</v>
      </c>
      <c r="BN122" s="134" t="n">
        <f aca="false">'Assumptions - Base'!BN142*Dashboard!$F$27*FX_rate</f>
        <v>9920.79</v>
      </c>
      <c r="BO122" s="134" t="n">
        <f aca="false">'Assumptions - Base'!BO142*Dashboard!$F$27*FX_rate</f>
        <v>9920.79</v>
      </c>
      <c r="BP122" s="134" t="n">
        <f aca="false">'Assumptions - Base'!BP142*Dashboard!$F$27*FX_rate</f>
        <v>9920.79</v>
      </c>
      <c r="BQ122" s="134" t="n">
        <f aca="false">'Assumptions - Base'!BQ142*Dashboard!$F$27*FX_rate</f>
        <v>9920.79</v>
      </c>
      <c r="BR122" s="134" t="n">
        <f aca="false">'Assumptions - Base'!BR142*Dashboard!$F$27*FX_rate</f>
        <v>9920.79</v>
      </c>
      <c r="BS122" s="134" t="n">
        <f aca="false">'Assumptions - Base'!BS142*Dashboard!$F$27*FX_rate</f>
        <v>9920.79</v>
      </c>
      <c r="BT122" s="134" t="n">
        <f aca="false">'Assumptions - Base'!BT142*Dashboard!$F$27*FX_rate</f>
        <v>9920.79</v>
      </c>
      <c r="BU122" s="134" t="n">
        <f aca="false">'Assumptions - Base'!BU142*Dashboard!$F$27*FX_rate</f>
        <v>9920.79</v>
      </c>
      <c r="BV122" s="134" t="n">
        <f aca="false">'Assumptions - Base'!BV142*Dashboard!$F$27*FX_rate</f>
        <v>9920.79</v>
      </c>
      <c r="BW122" s="134" t="n">
        <f aca="false">'Assumptions - Base'!BW142*Dashboard!$F$27*FX_rate</f>
        <v>9920.79</v>
      </c>
      <c r="BX122" s="134" t="n">
        <f aca="false">'Assumptions - Base'!BX142*Dashboard!$F$27*FX_rate</f>
        <v>9920.79</v>
      </c>
      <c r="BY122" s="134" t="n">
        <f aca="false">'Assumptions - Base'!BY142*Dashboard!$F$27*FX_rate</f>
        <v>9920.79</v>
      </c>
      <c r="BZ122" s="134" t="n">
        <f aca="false">'Assumptions - Base'!BZ142*Dashboard!$F$27*FX_rate</f>
        <v>9920.79</v>
      </c>
      <c r="CA122" s="134" t="n">
        <f aca="false">'Assumptions - Base'!CA142*Dashboard!$F$27*FX_rate</f>
        <v>9920.79</v>
      </c>
      <c r="CB122" s="134" t="n">
        <f aca="false">'Assumptions - Base'!CB142*Dashboard!$F$27*FX_rate</f>
        <v>9920.79</v>
      </c>
      <c r="CC122" s="134" t="n">
        <f aca="false">'Assumptions - Base'!CC142*Dashboard!$F$27*FX_rate</f>
        <v>9920.79</v>
      </c>
      <c r="CD122" s="134" t="n">
        <f aca="false">'Assumptions - Base'!CD142*Dashboard!$F$27*FX_rate</f>
        <v>0</v>
      </c>
      <c r="CE122" s="134" t="n">
        <f aca="false">'Assumptions - Base'!CE142*Dashboard!$F$27*FX_rate</f>
        <v>0</v>
      </c>
      <c r="CF122" s="134" t="n">
        <f aca="false">'Assumptions - Base'!CF142*Dashboard!$F$27*FX_rate</f>
        <v>0</v>
      </c>
      <c r="CG122" s="134" t="n">
        <f aca="false">'Assumptions - Base'!CG142*Dashboard!$F$27*FX_rate</f>
        <v>0</v>
      </c>
      <c r="CH122" s="134" t="n">
        <f aca="false">'Assumptions - Base'!CH142*Dashboard!$F$27*FX_rate</f>
        <v>0</v>
      </c>
      <c r="CI122" s="134" t="n">
        <f aca="false">'Assumptions - Base'!CI142*Dashboard!$F$27*FX_rate</f>
        <v>0</v>
      </c>
      <c r="CJ122" s="134" t="n">
        <f aca="false">'Assumptions - Base'!CJ142*Dashboard!$F$27*FX_rate</f>
        <v>0</v>
      </c>
      <c r="CK122" s="134" t="n">
        <f aca="false">'Assumptions - Base'!CK142*Dashboard!$F$27*FX_rate</f>
        <v>0</v>
      </c>
      <c r="CL122" s="134" t="n">
        <f aca="false">'Assumptions - Base'!CL142*Dashboard!$F$27*FX_rate</f>
        <v>0</v>
      </c>
      <c r="CM122" s="134" t="n">
        <f aca="false">'Assumptions - Base'!CM142*Dashboard!$F$27*FX_rate</f>
        <v>0</v>
      </c>
      <c r="CN122" s="134" t="n">
        <f aca="false">'Assumptions - Base'!CN142*Dashboard!$F$27*FX_rate</f>
        <v>0</v>
      </c>
      <c r="CO122" s="134" t="n">
        <f aca="false">'Assumptions - Base'!CO142*Dashboard!$F$27*FX_rate</f>
        <v>0</v>
      </c>
      <c r="CP122" s="134" t="n">
        <f aca="false">'Assumptions - Base'!CP142*Dashboard!$F$27*FX_rate</f>
        <v>0</v>
      </c>
      <c r="CQ122" s="134" t="n">
        <f aca="false">'Assumptions - Base'!CQ142*Dashboard!$F$27*FX_rate</f>
        <v>0</v>
      </c>
      <c r="CR122" s="134" t="n">
        <f aca="false">'Assumptions - Base'!CR142*Dashboard!$F$27*FX_rate</f>
        <v>0</v>
      </c>
      <c r="CS122" s="134" t="n">
        <f aca="false">'Assumptions - Base'!CS142*Dashboard!$F$27*FX_rate</f>
        <v>0</v>
      </c>
      <c r="CT122" s="134" t="n">
        <f aca="false">'Assumptions - Base'!CT142*Dashboard!$F$27*FX_rate</f>
        <v>0</v>
      </c>
      <c r="CU122" s="134" t="n">
        <f aca="false">'Assumptions - Base'!CU142*Dashboard!$F$27*FX_rate</f>
        <v>0</v>
      </c>
      <c r="CV122" s="134" t="n">
        <f aca="false">'Assumptions - Base'!CV142*Dashboard!$F$27*FX_rate</f>
        <v>0</v>
      </c>
      <c r="CW122" s="134" t="n">
        <f aca="false">'Assumptions - Base'!CW142*Dashboard!$F$27*FX_rate</f>
        <v>0</v>
      </c>
      <c r="CX122" s="134" t="n">
        <f aca="false">'Assumptions - Base'!CX142*Dashboard!$F$27*FX_rate</f>
        <v>0</v>
      </c>
      <c r="CY122" s="134" t="n">
        <f aca="false">'Assumptions - Base'!CY142*Dashboard!$F$27*FX_rate</f>
        <v>0</v>
      </c>
      <c r="CZ122" s="134" t="n">
        <f aca="false">'Assumptions - Base'!CZ142*Dashboard!$F$27*FX_rate</f>
        <v>0</v>
      </c>
      <c r="DA122" s="134" t="n">
        <f aca="false">'Assumptions - Base'!DA142*Dashboard!$F$27*FX_rate</f>
        <v>0</v>
      </c>
      <c r="DB122" s="134" t="n">
        <f aca="false">'Assumptions - Base'!DB142*Dashboard!$F$27*FX_rate</f>
        <v>0</v>
      </c>
    </row>
    <row r="123" customFormat="false" ht="14.25" hidden="false" customHeight="false" outlineLevel="3" collapsed="false">
      <c r="E123" s="3" t="str">
        <f aca="false">'Assumptions - Base'!E154</f>
        <v>Selected Gold Forecast</v>
      </c>
      <c r="G123" s="71" t="str">
        <f aca="false">'Assumptions - Base'!G154</f>
        <v>USD/toz</v>
      </c>
      <c r="Y123" s="83" t="n">
        <f aca="false">AVERAGEIF(AA123:DB123,"&lt;&gt;0")</f>
        <v>3000</v>
      </c>
      <c r="AA123" s="134" t="n">
        <f aca="false">'Assumptions - Base'!AA154*FX_rate</f>
        <v>3000</v>
      </c>
      <c r="AB123" s="134" t="n">
        <f aca="false">'Assumptions - Base'!AB154*FX_rate</f>
        <v>3000</v>
      </c>
      <c r="AC123" s="134" t="n">
        <f aca="false">'Assumptions - Base'!AC154*FX_rate</f>
        <v>3000</v>
      </c>
      <c r="AD123" s="134" t="n">
        <f aca="false">'Assumptions - Base'!AD154*FX_rate</f>
        <v>3000</v>
      </c>
      <c r="AE123" s="134" t="n">
        <f aca="false">'Assumptions - Base'!AE154*FX_rate</f>
        <v>3000</v>
      </c>
      <c r="AF123" s="134" t="n">
        <f aca="false">'Assumptions - Base'!AF154*FX_rate</f>
        <v>3000</v>
      </c>
      <c r="AG123" s="134" t="n">
        <f aca="false">'Assumptions - Base'!AG154*FX_rate</f>
        <v>3000</v>
      </c>
      <c r="AH123" s="134" t="n">
        <f aca="false">'Assumptions - Base'!AH154*FX_rate</f>
        <v>3000</v>
      </c>
      <c r="AI123" s="134" t="n">
        <f aca="false">'Assumptions - Base'!AI154*FX_rate</f>
        <v>3000</v>
      </c>
      <c r="AJ123" s="134" t="n">
        <f aca="false">'Assumptions - Base'!AJ154*FX_rate</f>
        <v>3000</v>
      </c>
      <c r="AK123" s="134" t="n">
        <f aca="false">'Assumptions - Base'!AK154*FX_rate</f>
        <v>3000</v>
      </c>
      <c r="AL123" s="134" t="n">
        <f aca="false">'Assumptions - Base'!AL154*FX_rate</f>
        <v>3000</v>
      </c>
      <c r="AM123" s="134" t="n">
        <f aca="false">'Assumptions - Base'!AM154*FX_rate</f>
        <v>3000</v>
      </c>
      <c r="AN123" s="134" t="n">
        <f aca="false">'Assumptions - Base'!AN154*FX_rate</f>
        <v>3000</v>
      </c>
      <c r="AO123" s="134" t="n">
        <f aca="false">'Assumptions - Base'!AO154*FX_rate</f>
        <v>3000</v>
      </c>
      <c r="AP123" s="134" t="n">
        <f aca="false">'Assumptions - Base'!AP154*FX_rate</f>
        <v>3000</v>
      </c>
      <c r="AQ123" s="134" t="n">
        <f aca="false">'Assumptions - Base'!AQ154*FX_rate</f>
        <v>3000</v>
      </c>
      <c r="AR123" s="134" t="n">
        <f aca="false">'Assumptions - Base'!AR154*FX_rate</f>
        <v>3000</v>
      </c>
      <c r="AS123" s="134" t="n">
        <f aca="false">'Assumptions - Base'!AS154*FX_rate</f>
        <v>3000</v>
      </c>
      <c r="AT123" s="134" t="n">
        <f aca="false">'Assumptions - Base'!AT154*FX_rate</f>
        <v>3000</v>
      </c>
      <c r="AU123" s="134" t="n">
        <f aca="false">'Assumptions - Base'!AU154*FX_rate</f>
        <v>3000</v>
      </c>
      <c r="AV123" s="134" t="n">
        <f aca="false">'Assumptions - Base'!AV154*FX_rate</f>
        <v>3000</v>
      </c>
      <c r="AW123" s="134" t="n">
        <f aca="false">'Assumptions - Base'!AW154*FX_rate</f>
        <v>3000</v>
      </c>
      <c r="AX123" s="134" t="n">
        <f aca="false">'Assumptions - Base'!AX154*FX_rate</f>
        <v>3000</v>
      </c>
      <c r="AY123" s="134" t="n">
        <f aca="false">'Assumptions - Base'!AY154*FX_rate</f>
        <v>3000</v>
      </c>
      <c r="AZ123" s="134" t="n">
        <f aca="false">'Assumptions - Base'!AZ154*FX_rate</f>
        <v>3000</v>
      </c>
      <c r="BA123" s="134" t="n">
        <f aca="false">'Assumptions - Base'!BA154*FX_rate</f>
        <v>3000</v>
      </c>
      <c r="BB123" s="134" t="n">
        <f aca="false">'Assumptions - Base'!BB154*FX_rate</f>
        <v>3000</v>
      </c>
      <c r="BC123" s="134" t="n">
        <f aca="false">'Assumptions - Base'!BC154*FX_rate</f>
        <v>3000</v>
      </c>
      <c r="BD123" s="134" t="n">
        <f aca="false">'Assumptions - Base'!BD154*FX_rate</f>
        <v>3000</v>
      </c>
      <c r="BE123" s="134" t="n">
        <f aca="false">'Assumptions - Base'!BE154*FX_rate</f>
        <v>3000</v>
      </c>
      <c r="BF123" s="134" t="n">
        <f aca="false">'Assumptions - Base'!BF154*FX_rate</f>
        <v>3000</v>
      </c>
      <c r="BG123" s="134" t="n">
        <f aca="false">'Assumptions - Base'!BG154*FX_rate</f>
        <v>3000</v>
      </c>
      <c r="BH123" s="134" t="n">
        <f aca="false">'Assumptions - Base'!BH154*FX_rate</f>
        <v>3000</v>
      </c>
      <c r="BI123" s="134" t="n">
        <f aca="false">'Assumptions - Base'!BI154*FX_rate</f>
        <v>3000</v>
      </c>
      <c r="BJ123" s="134" t="n">
        <f aca="false">'Assumptions - Base'!BJ154*FX_rate</f>
        <v>3000</v>
      </c>
      <c r="BK123" s="134" t="n">
        <f aca="false">'Assumptions - Base'!BK154*FX_rate</f>
        <v>3000</v>
      </c>
      <c r="BL123" s="134" t="n">
        <f aca="false">'Assumptions - Base'!BL154*FX_rate</f>
        <v>3000</v>
      </c>
      <c r="BM123" s="134" t="n">
        <f aca="false">'Assumptions - Base'!BM154*FX_rate</f>
        <v>3000</v>
      </c>
      <c r="BN123" s="134" t="n">
        <f aca="false">'Assumptions - Base'!BN154*FX_rate</f>
        <v>3000</v>
      </c>
      <c r="BO123" s="134" t="n">
        <f aca="false">'Assumptions - Base'!BO154*FX_rate</f>
        <v>3000</v>
      </c>
      <c r="BP123" s="134" t="n">
        <f aca="false">'Assumptions - Base'!BP154*FX_rate</f>
        <v>3000</v>
      </c>
      <c r="BQ123" s="134" t="n">
        <f aca="false">'Assumptions - Base'!BQ154*FX_rate</f>
        <v>3000</v>
      </c>
      <c r="BR123" s="134" t="n">
        <f aca="false">'Assumptions - Base'!BR154*FX_rate</f>
        <v>3000</v>
      </c>
      <c r="BS123" s="134" t="n">
        <f aca="false">'Assumptions - Base'!BS154*FX_rate</f>
        <v>3000</v>
      </c>
      <c r="BT123" s="134" t="n">
        <f aca="false">'Assumptions - Base'!BT154*FX_rate</f>
        <v>3000</v>
      </c>
      <c r="BU123" s="134" t="n">
        <f aca="false">'Assumptions - Base'!BU154*FX_rate</f>
        <v>3000</v>
      </c>
      <c r="BV123" s="134" t="n">
        <f aca="false">'Assumptions - Base'!BV154*FX_rate</f>
        <v>3000</v>
      </c>
      <c r="BW123" s="134" t="n">
        <f aca="false">'Assumptions - Base'!BW154*FX_rate</f>
        <v>3000</v>
      </c>
      <c r="BX123" s="134" t="n">
        <f aca="false">'Assumptions - Base'!BX154*FX_rate</f>
        <v>3000</v>
      </c>
      <c r="BY123" s="134" t="n">
        <f aca="false">'Assumptions - Base'!BY154*FX_rate</f>
        <v>3000</v>
      </c>
      <c r="BZ123" s="134" t="n">
        <f aca="false">'Assumptions - Base'!BZ154*FX_rate</f>
        <v>3000</v>
      </c>
      <c r="CA123" s="134" t="n">
        <f aca="false">'Assumptions - Base'!CA154*FX_rate</f>
        <v>3000</v>
      </c>
      <c r="CB123" s="134" t="n">
        <f aca="false">'Assumptions - Base'!CB154*FX_rate</f>
        <v>3000</v>
      </c>
      <c r="CC123" s="134" t="n">
        <f aca="false">'Assumptions - Base'!CC154*FX_rate</f>
        <v>3000</v>
      </c>
      <c r="CD123" s="134" t="n">
        <f aca="false">'Assumptions - Base'!CD154*FX_rate</f>
        <v>0</v>
      </c>
      <c r="CE123" s="134" t="n">
        <f aca="false">'Assumptions - Base'!CE154*FX_rate</f>
        <v>0</v>
      </c>
      <c r="CF123" s="134" t="n">
        <f aca="false">'Assumptions - Base'!CF154*FX_rate</f>
        <v>0</v>
      </c>
      <c r="CG123" s="134" t="n">
        <f aca="false">'Assumptions - Base'!CG154*FX_rate</f>
        <v>0</v>
      </c>
      <c r="CH123" s="134" t="n">
        <f aca="false">'Assumptions - Base'!CH154*FX_rate</f>
        <v>0</v>
      </c>
      <c r="CI123" s="134" t="n">
        <f aca="false">'Assumptions - Base'!CI154*FX_rate</f>
        <v>0</v>
      </c>
      <c r="CJ123" s="134" t="n">
        <f aca="false">'Assumptions - Base'!CJ154*FX_rate</f>
        <v>0</v>
      </c>
      <c r="CK123" s="134" t="n">
        <f aca="false">'Assumptions - Base'!CK154*FX_rate</f>
        <v>0</v>
      </c>
      <c r="CL123" s="134" t="n">
        <f aca="false">'Assumptions - Base'!CL154*FX_rate</f>
        <v>0</v>
      </c>
      <c r="CM123" s="134" t="n">
        <f aca="false">'Assumptions - Base'!CM154*FX_rate</f>
        <v>0</v>
      </c>
      <c r="CN123" s="134" t="n">
        <f aca="false">'Assumptions - Base'!CN154*FX_rate</f>
        <v>0</v>
      </c>
      <c r="CO123" s="134" t="n">
        <f aca="false">'Assumptions - Base'!CO154*FX_rate</f>
        <v>0</v>
      </c>
      <c r="CP123" s="134" t="n">
        <f aca="false">'Assumptions - Base'!CP154*FX_rate</f>
        <v>0</v>
      </c>
      <c r="CQ123" s="134" t="n">
        <f aca="false">'Assumptions - Base'!CQ154*FX_rate</f>
        <v>0</v>
      </c>
      <c r="CR123" s="134" t="n">
        <f aca="false">'Assumptions - Base'!CR154*FX_rate</f>
        <v>0</v>
      </c>
      <c r="CS123" s="134" t="n">
        <f aca="false">'Assumptions - Base'!CS154*FX_rate</f>
        <v>0</v>
      </c>
      <c r="CT123" s="134" t="n">
        <f aca="false">'Assumptions - Base'!CT154*FX_rate</f>
        <v>0</v>
      </c>
      <c r="CU123" s="134" t="n">
        <f aca="false">'Assumptions - Base'!CU154*FX_rate</f>
        <v>0</v>
      </c>
      <c r="CV123" s="134" t="n">
        <f aca="false">'Assumptions - Base'!CV154*FX_rate</f>
        <v>0</v>
      </c>
      <c r="CW123" s="134" t="n">
        <f aca="false">'Assumptions - Base'!CW154*FX_rate</f>
        <v>0</v>
      </c>
      <c r="CX123" s="134" t="n">
        <f aca="false">'Assumptions - Base'!CX154*FX_rate</f>
        <v>0</v>
      </c>
      <c r="CY123" s="134" t="n">
        <f aca="false">'Assumptions - Base'!CY154*FX_rate</f>
        <v>0</v>
      </c>
      <c r="CZ123" s="134" t="n">
        <f aca="false">'Assumptions - Base'!CZ154*FX_rate</f>
        <v>0</v>
      </c>
      <c r="DA123" s="134" t="n">
        <f aca="false">'Assumptions - Base'!DA154*FX_rate</f>
        <v>0</v>
      </c>
      <c r="DB123" s="134" t="n">
        <f aca="false">'Assumptions - Base'!DB154*FX_rate</f>
        <v>0</v>
      </c>
    </row>
    <row r="124" customFormat="false" ht="14.25" hidden="false" customHeight="false" outlineLevel="3" collapsed="false"/>
    <row r="125" customFormat="false" ht="14.25" hidden="false" customHeight="false" outlineLevel="3" collapsed="false">
      <c r="C125" s="78" t="s">
        <v>333</v>
      </c>
    </row>
    <row r="126" customFormat="false" ht="14.25" hidden="false" customHeight="false" outlineLevel="3" collapsed="false"/>
    <row r="127" customFormat="false" ht="14.25" hidden="false" customHeight="false" outlineLevel="3" collapsed="false">
      <c r="E127" s="3" t="str">
        <f aca="false">E109</f>
        <v>Payable Copper</v>
      </c>
      <c r="G127" s="71" t="str">
        <f aca="false">G109</f>
        <v>kt</v>
      </c>
      <c r="Y127" s="99" t="n">
        <f aca="false">SUM(AA127:DB127)</f>
        <v>7025.6494895</v>
      </c>
      <c r="AA127" s="83" t="n">
        <f aca="false">AA109</f>
        <v>0</v>
      </c>
      <c r="AB127" s="83" t="n">
        <f aca="false">AB109</f>
        <v>0</v>
      </c>
      <c r="AC127" s="83" t="n">
        <f aca="false">AC109</f>
        <v>0</v>
      </c>
      <c r="AD127" s="83" t="n">
        <f aca="false">AD109</f>
        <v>0</v>
      </c>
      <c r="AE127" s="83" t="n">
        <f aca="false">AE109</f>
        <v>108.16102089</v>
      </c>
      <c r="AF127" s="83" t="n">
        <f aca="false">AF109</f>
        <v>230.943676</v>
      </c>
      <c r="AG127" s="83" t="n">
        <f aca="false">AG109</f>
        <v>260.90481144</v>
      </c>
      <c r="AH127" s="83" t="n">
        <f aca="false">AH109</f>
        <v>261.153672</v>
      </c>
      <c r="AI127" s="83" t="n">
        <f aca="false">AI109</f>
        <v>272.1552</v>
      </c>
      <c r="AJ127" s="83" t="n">
        <f aca="false">AJ109</f>
        <v>273.07776</v>
      </c>
      <c r="AK127" s="83" t="n">
        <f aca="false">AK109</f>
        <v>238.58470232</v>
      </c>
      <c r="AL127" s="83" t="n">
        <f aca="false">AL109</f>
        <v>199.96488</v>
      </c>
      <c r="AM127" s="83" t="n">
        <f aca="false">AM109</f>
        <v>164.9076</v>
      </c>
      <c r="AN127" s="83" t="n">
        <f aca="false">AN109</f>
        <v>152.06864</v>
      </c>
      <c r="AO127" s="83" t="n">
        <f aca="false">AO109</f>
        <v>164.2793943</v>
      </c>
      <c r="AP127" s="83" t="n">
        <f aca="false">AP109</f>
        <v>174.502224</v>
      </c>
      <c r="AQ127" s="83" t="n">
        <f aca="false">AQ109</f>
        <v>199.126888</v>
      </c>
      <c r="AR127" s="83" t="n">
        <f aca="false">AR109</f>
        <v>199.353684</v>
      </c>
      <c r="AS127" s="83" t="n">
        <f aca="false">AS109</f>
        <v>199.16997924</v>
      </c>
      <c r="AT127" s="83" t="n">
        <f aca="false">AT109</f>
        <v>166.8296</v>
      </c>
      <c r="AU127" s="83" t="n">
        <f aca="false">AU109</f>
        <v>166.253</v>
      </c>
      <c r="AV127" s="83" t="n">
        <f aca="false">AV109</f>
        <v>136.642668</v>
      </c>
      <c r="AW127" s="83" t="n">
        <f aca="false">AW109</f>
        <v>157.03075389</v>
      </c>
      <c r="AX127" s="83" t="n">
        <f aca="false">AX109</f>
        <v>151.891816</v>
      </c>
      <c r="AY127" s="83" t="n">
        <f aca="false">AY109</f>
        <v>147.8979</v>
      </c>
      <c r="AZ127" s="83" t="n">
        <f aca="false">AZ109</f>
        <v>155.916484</v>
      </c>
      <c r="BA127" s="83" t="n">
        <f aca="false">BA109</f>
        <v>140.8109094</v>
      </c>
      <c r="BB127" s="83" t="n">
        <f aca="false">BB109</f>
        <v>116.51164</v>
      </c>
      <c r="BC127" s="83" t="n">
        <f aca="false">BC109</f>
        <v>144.795792</v>
      </c>
      <c r="BD127" s="83" t="n">
        <f aca="false">BD109</f>
        <v>152.39538</v>
      </c>
      <c r="BE127" s="83" t="n">
        <f aca="false">BE109</f>
        <v>132.40618599</v>
      </c>
      <c r="BF127" s="83" t="n">
        <f aca="false">BF109</f>
        <v>128.835504</v>
      </c>
      <c r="BG127" s="83" t="n">
        <f aca="false">BG109</f>
        <v>135.3088</v>
      </c>
      <c r="BH127" s="83" t="n">
        <f aca="false">BH109</f>
        <v>138.849124</v>
      </c>
      <c r="BI127" s="83" t="n">
        <f aca="false">BI109</f>
        <v>142.91498046</v>
      </c>
      <c r="BJ127" s="83" t="n">
        <f aca="false">BJ109</f>
        <v>174.087072</v>
      </c>
      <c r="BK127" s="83" t="n">
        <f aca="false">BK109</f>
        <v>170.2892</v>
      </c>
      <c r="BL127" s="83" t="n">
        <f aca="false">BL109</f>
        <v>158.98784</v>
      </c>
      <c r="BM127" s="83" t="n">
        <f aca="false">BM109</f>
        <v>135.1846388</v>
      </c>
      <c r="BN127" s="83" t="n">
        <f aca="false">BN109</f>
        <v>148.332272</v>
      </c>
      <c r="BO127" s="83" t="n">
        <f aca="false">BO109</f>
        <v>162.555072</v>
      </c>
      <c r="BP127" s="83" t="n">
        <f aca="false">BP109</f>
        <v>69.01902</v>
      </c>
      <c r="BQ127" s="83" t="n">
        <f aca="false">BQ109</f>
        <v>69.35341917</v>
      </c>
      <c r="BR127" s="83" t="n">
        <f aca="false">BR109</f>
        <v>69.261192</v>
      </c>
      <c r="BS127" s="83" t="n">
        <f aca="false">BS109</f>
        <v>69.261192</v>
      </c>
      <c r="BT127" s="83" t="n">
        <f aca="false">BT109</f>
        <v>42.426228</v>
      </c>
      <c r="BU127" s="83" t="n">
        <f aca="false">BU109</f>
        <v>42.48219664</v>
      </c>
      <c r="BV127" s="83" t="n">
        <f aca="false">BV109</f>
        <v>42.376256</v>
      </c>
      <c r="BW127" s="83" t="n">
        <f aca="false">BW109</f>
        <v>42.376256</v>
      </c>
      <c r="BX127" s="83" t="n">
        <f aca="false">BX109</f>
        <v>42.376256</v>
      </c>
      <c r="BY127" s="83" t="n">
        <f aca="false">BY109</f>
        <v>42.48219664</v>
      </c>
      <c r="BZ127" s="83" t="n">
        <f aca="false">BZ109</f>
        <v>42.376256</v>
      </c>
      <c r="CA127" s="83" t="n">
        <f aca="false">CA109</f>
        <v>42.376256</v>
      </c>
      <c r="CB127" s="83" t="n">
        <f aca="false">CB109</f>
        <v>42.376256</v>
      </c>
      <c r="CC127" s="83" t="n">
        <f aca="false">CC109</f>
        <v>4.02574432</v>
      </c>
      <c r="CD127" s="83" t="n">
        <f aca="false">CD109</f>
        <v>0</v>
      </c>
      <c r="CE127" s="83" t="n">
        <f aca="false">CE109</f>
        <v>0</v>
      </c>
      <c r="CF127" s="83" t="n">
        <f aca="false">CF109</f>
        <v>0</v>
      </c>
      <c r="CG127" s="83" t="n">
        <f aca="false">CG109</f>
        <v>0</v>
      </c>
      <c r="CH127" s="83" t="n">
        <f aca="false">CH109</f>
        <v>0</v>
      </c>
      <c r="CI127" s="83" t="n">
        <f aca="false">CI109</f>
        <v>0</v>
      </c>
      <c r="CJ127" s="83" t="n">
        <f aca="false">CJ109</f>
        <v>0</v>
      </c>
      <c r="CK127" s="83" t="n">
        <f aca="false">CK109</f>
        <v>0</v>
      </c>
      <c r="CL127" s="83" t="n">
        <f aca="false">CL109</f>
        <v>0</v>
      </c>
      <c r="CM127" s="83" t="n">
        <f aca="false">CM109</f>
        <v>0</v>
      </c>
      <c r="CN127" s="83" t="n">
        <f aca="false">CN109</f>
        <v>0</v>
      </c>
      <c r="CO127" s="83" t="n">
        <f aca="false">CO109</f>
        <v>0</v>
      </c>
      <c r="CP127" s="83" t="n">
        <f aca="false">CP109</f>
        <v>0</v>
      </c>
      <c r="CQ127" s="83" t="n">
        <f aca="false">CQ109</f>
        <v>0</v>
      </c>
      <c r="CR127" s="83" t="n">
        <f aca="false">CR109</f>
        <v>0</v>
      </c>
      <c r="CS127" s="83" t="n">
        <f aca="false">CS109</f>
        <v>0</v>
      </c>
      <c r="CT127" s="83" t="n">
        <f aca="false">CT109</f>
        <v>0</v>
      </c>
      <c r="CU127" s="83" t="n">
        <f aca="false">CU109</f>
        <v>0</v>
      </c>
      <c r="CV127" s="83" t="n">
        <f aca="false">CV109</f>
        <v>0</v>
      </c>
      <c r="CW127" s="83" t="n">
        <f aca="false">CW109</f>
        <v>0</v>
      </c>
      <c r="CX127" s="83" t="n">
        <f aca="false">CX109</f>
        <v>0</v>
      </c>
      <c r="CY127" s="83" t="n">
        <f aca="false">CY109</f>
        <v>0</v>
      </c>
      <c r="CZ127" s="83" t="n">
        <f aca="false">CZ109</f>
        <v>0</v>
      </c>
      <c r="DA127" s="83" t="n">
        <f aca="false">DA109</f>
        <v>0</v>
      </c>
      <c r="DB127" s="83" t="n">
        <f aca="false">DB109</f>
        <v>0</v>
      </c>
    </row>
    <row r="128" customFormat="false" ht="14.25" hidden="false" customHeight="false" outlineLevel="3" collapsed="false">
      <c r="E128" s="3" t="str">
        <f aca="false">E110</f>
        <v>Payable Gold</v>
      </c>
      <c r="G128" s="71" t="str">
        <f aca="false">G110</f>
        <v>ktoz</v>
      </c>
      <c r="Y128" s="99" t="n">
        <f aca="false">SUM(AA128:DB128)</f>
        <v>3032.58328585625</v>
      </c>
      <c r="AA128" s="83" t="n">
        <f aca="false">AA110</f>
        <v>0</v>
      </c>
      <c r="AB128" s="83" t="n">
        <f aca="false">AB110</f>
        <v>0</v>
      </c>
      <c r="AC128" s="83" t="n">
        <f aca="false">AC110</f>
        <v>0</v>
      </c>
      <c r="AD128" s="83" t="n">
        <f aca="false">AD110</f>
        <v>0</v>
      </c>
      <c r="AE128" s="83" t="n">
        <f aca="false">AE110</f>
        <v>34.65213481441</v>
      </c>
      <c r="AF128" s="83" t="n">
        <f aca="false">AF110</f>
        <v>75.7394640474545</v>
      </c>
      <c r="AG128" s="83" t="n">
        <f aca="false">AG110</f>
        <v>98.6629472409857</v>
      </c>
      <c r="AH128" s="83" t="n">
        <f aca="false">AH110</f>
        <v>88.1819730898452</v>
      </c>
      <c r="AI128" s="83" t="n">
        <f aca="false">AI110</f>
        <v>102.426167344511</v>
      </c>
      <c r="AJ128" s="83" t="n">
        <f aca="false">AJ110</f>
        <v>124.034993875287</v>
      </c>
      <c r="AK128" s="83" t="n">
        <f aca="false">AK110</f>
        <v>91.9527181725529</v>
      </c>
      <c r="AL128" s="83" t="n">
        <f aca="false">AL110</f>
        <v>87.1363173919334</v>
      </c>
      <c r="AM128" s="83" t="n">
        <f aca="false">AM110</f>
        <v>71.29601646117</v>
      </c>
      <c r="AN128" s="83" t="n">
        <f aca="false">AN110</f>
        <v>73.327334994454</v>
      </c>
      <c r="AO128" s="83" t="n">
        <f aca="false">AO110</f>
        <v>79.1459043271658</v>
      </c>
      <c r="AP128" s="83" t="n">
        <f aca="false">AP110</f>
        <v>83.0309076470494</v>
      </c>
      <c r="AQ128" s="83" t="n">
        <f aca="false">AQ110</f>
        <v>92.9610996833154</v>
      </c>
      <c r="AR128" s="83" t="n">
        <f aca="false">AR110</f>
        <v>87.9905950134229</v>
      </c>
      <c r="AS128" s="83" t="n">
        <f aca="false">AS110</f>
        <v>101.180904543219</v>
      </c>
      <c r="AT128" s="83" t="n">
        <f aca="false">AT110</f>
        <v>78.5752133361197</v>
      </c>
      <c r="AU128" s="83" t="n">
        <f aca="false">AU110</f>
        <v>71.8747178934847</v>
      </c>
      <c r="AV128" s="83" t="n">
        <f aca="false">AV110</f>
        <v>70.9189097046956</v>
      </c>
      <c r="AW128" s="83" t="n">
        <f aca="false">AW110</f>
        <v>76.2584606600543</v>
      </c>
      <c r="AX128" s="83" t="n">
        <f aca="false">AX110</f>
        <v>60.4206552960278</v>
      </c>
      <c r="AY128" s="83" t="n">
        <f aca="false">AY110</f>
        <v>56.0292224347742</v>
      </c>
      <c r="AZ128" s="83" t="n">
        <f aca="false">AZ110</f>
        <v>61.1309410194994</v>
      </c>
      <c r="BA128" s="83" t="n">
        <f aca="false">BA110</f>
        <v>59.5543688964264</v>
      </c>
      <c r="BB128" s="83" t="n">
        <f aca="false">BB110</f>
        <v>54.7963843297378</v>
      </c>
      <c r="BC128" s="83" t="n">
        <f aca="false">BC110</f>
        <v>50.2130618097642</v>
      </c>
      <c r="BD128" s="83" t="n">
        <f aca="false">BD110</f>
        <v>44.5940224090537</v>
      </c>
      <c r="BE128" s="83" t="n">
        <f aca="false">BE110</f>
        <v>58.7810646309901</v>
      </c>
      <c r="BF128" s="83" t="n">
        <f aca="false">BF110</f>
        <v>58.1592589901458</v>
      </c>
      <c r="BG128" s="83" t="n">
        <f aca="false">BG110</f>
        <v>56.9671993184047</v>
      </c>
      <c r="BH128" s="83" t="n">
        <f aca="false">BH110</f>
        <v>53.1213631906377</v>
      </c>
      <c r="BI128" s="83" t="n">
        <f aca="false">BI110</f>
        <v>55.1413730178276</v>
      </c>
      <c r="BJ128" s="83" t="n">
        <f aca="false">BJ110</f>
        <v>55.064681466716</v>
      </c>
      <c r="BK128" s="83" t="n">
        <f aca="false">BK110</f>
        <v>59.0000838490845</v>
      </c>
      <c r="BL128" s="83" t="n">
        <f aca="false">BL110</f>
        <v>61.6374665230601</v>
      </c>
      <c r="BM128" s="83" t="n">
        <f aca="false">BM110</f>
        <v>53.2622192164869</v>
      </c>
      <c r="BN128" s="83" t="n">
        <f aca="false">BN110</f>
        <v>56.492273859855</v>
      </c>
      <c r="BO128" s="83" t="n">
        <f aca="false">BO110</f>
        <v>53.2389125339592</v>
      </c>
      <c r="BP128" s="83" t="n">
        <f aca="false">BP110</f>
        <v>56.0292224347742</v>
      </c>
      <c r="BQ128" s="83" t="n">
        <f aca="false">BQ110</f>
        <v>55.1386996415194</v>
      </c>
      <c r="BR128" s="83" t="n">
        <f aca="false">BR110</f>
        <v>53.6370890735769</v>
      </c>
      <c r="BS128" s="83" t="n">
        <f aca="false">BS110</f>
        <v>53.6370890735769</v>
      </c>
      <c r="BT128" s="83" t="n">
        <f aca="false">BT110</f>
        <v>25.2517913418104</v>
      </c>
      <c r="BU128" s="83" t="n">
        <f aca="false">BU110</f>
        <v>23.7543826527561</v>
      </c>
      <c r="BV128" s="83" t="n">
        <f aca="false">BV110</f>
        <v>23.6927766971563</v>
      </c>
      <c r="BW128" s="83" t="n">
        <f aca="false">BW110</f>
        <v>23.6927766971563</v>
      </c>
      <c r="BX128" s="83" t="n">
        <f aca="false">BX110</f>
        <v>23.6927766971563</v>
      </c>
      <c r="BY128" s="83" t="n">
        <f aca="false">BY110</f>
        <v>23.7543826527561</v>
      </c>
      <c r="BZ128" s="83" t="n">
        <f aca="false">BZ110</f>
        <v>23.6927766971563</v>
      </c>
      <c r="CA128" s="83" t="n">
        <f aca="false">CA110</f>
        <v>23.6927766971563</v>
      </c>
      <c r="CB128" s="83" t="n">
        <f aca="false">CB110</f>
        <v>23.6927766971563</v>
      </c>
      <c r="CC128" s="83" t="n">
        <f aca="false">CC110</f>
        <v>2.27263576896491</v>
      </c>
      <c r="CD128" s="83" t="n">
        <f aca="false">CD110</f>
        <v>0</v>
      </c>
      <c r="CE128" s="83" t="n">
        <f aca="false">CE110</f>
        <v>0</v>
      </c>
      <c r="CF128" s="83" t="n">
        <f aca="false">CF110</f>
        <v>0</v>
      </c>
      <c r="CG128" s="83" t="n">
        <f aca="false">CG110</f>
        <v>0</v>
      </c>
      <c r="CH128" s="83" t="n">
        <f aca="false">CH110</f>
        <v>0</v>
      </c>
      <c r="CI128" s="83" t="n">
        <f aca="false">CI110</f>
        <v>0</v>
      </c>
      <c r="CJ128" s="83" t="n">
        <f aca="false">CJ110</f>
        <v>0</v>
      </c>
      <c r="CK128" s="83" t="n">
        <f aca="false">CK110</f>
        <v>0</v>
      </c>
      <c r="CL128" s="83" t="n">
        <f aca="false">CL110</f>
        <v>0</v>
      </c>
      <c r="CM128" s="83" t="n">
        <f aca="false">CM110</f>
        <v>0</v>
      </c>
      <c r="CN128" s="83" t="n">
        <f aca="false">CN110</f>
        <v>0</v>
      </c>
      <c r="CO128" s="83" t="n">
        <f aca="false">CO110</f>
        <v>0</v>
      </c>
      <c r="CP128" s="83" t="n">
        <f aca="false">CP110</f>
        <v>0</v>
      </c>
      <c r="CQ128" s="83" t="n">
        <f aca="false">CQ110</f>
        <v>0</v>
      </c>
      <c r="CR128" s="83" t="n">
        <f aca="false">CR110</f>
        <v>0</v>
      </c>
      <c r="CS128" s="83" t="n">
        <f aca="false">CS110</f>
        <v>0</v>
      </c>
      <c r="CT128" s="83" t="n">
        <f aca="false">CT110</f>
        <v>0</v>
      </c>
      <c r="CU128" s="83" t="n">
        <f aca="false">CU110</f>
        <v>0</v>
      </c>
      <c r="CV128" s="83" t="n">
        <f aca="false">CV110</f>
        <v>0</v>
      </c>
      <c r="CW128" s="83" t="n">
        <f aca="false">CW110</f>
        <v>0</v>
      </c>
      <c r="CX128" s="83" t="n">
        <f aca="false">CX110</f>
        <v>0</v>
      </c>
      <c r="CY128" s="83" t="n">
        <f aca="false">CY110</f>
        <v>0</v>
      </c>
      <c r="CZ128" s="83" t="n">
        <f aca="false">CZ110</f>
        <v>0</v>
      </c>
      <c r="DA128" s="83" t="n">
        <f aca="false">DA110</f>
        <v>0</v>
      </c>
      <c r="DB128" s="83" t="n">
        <f aca="false">DB110</f>
        <v>0</v>
      </c>
    </row>
    <row r="129" customFormat="false" ht="14.25" hidden="false" customHeight="false" outlineLevel="3" collapsed="false">
      <c r="G129" s="71"/>
      <c r="Y129" s="99"/>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c r="BM129" s="83"/>
      <c r="BN129" s="83"/>
      <c r="BO129" s="83"/>
      <c r="BP129" s="83"/>
      <c r="BQ129" s="83"/>
      <c r="BR129" s="83"/>
      <c r="BS129" s="83"/>
      <c r="BT129" s="83"/>
      <c r="BU129" s="83"/>
      <c r="BV129" s="83"/>
      <c r="BW129" s="83"/>
      <c r="BX129" s="83"/>
      <c r="BY129" s="83"/>
      <c r="BZ129" s="83"/>
      <c r="CA129" s="83"/>
      <c r="CB129" s="83"/>
      <c r="CC129" s="83"/>
      <c r="CD129" s="83"/>
      <c r="CE129" s="83"/>
      <c r="CF129" s="83"/>
      <c r="CG129" s="83"/>
      <c r="CH129" s="83"/>
      <c r="CI129" s="83"/>
      <c r="CJ129" s="83"/>
      <c r="CK129" s="83"/>
      <c r="CL129" s="83"/>
      <c r="CM129" s="83"/>
      <c r="CN129" s="83"/>
      <c r="CO129" s="83"/>
      <c r="CP129" s="83"/>
      <c r="CQ129" s="83"/>
      <c r="CR129" s="83"/>
      <c r="CS129" s="83"/>
      <c r="CT129" s="83"/>
      <c r="CU129" s="83"/>
      <c r="CV129" s="83"/>
      <c r="CW129" s="83"/>
      <c r="CX129" s="83"/>
      <c r="CY129" s="83"/>
      <c r="CZ129" s="83"/>
      <c r="DA129" s="83"/>
      <c r="DB129" s="83"/>
    </row>
    <row r="130" customFormat="false" ht="14.25" hidden="false" customHeight="false" outlineLevel="3" collapsed="false">
      <c r="E130" s="3" t="s">
        <v>334</v>
      </c>
      <c r="G130" s="71" t="str">
        <f aca="false">Currency_unit&amp;"'M"</f>
        <v>US$'M</v>
      </c>
      <c r="Y130" s="99" t="n">
        <f aca="false">SUM(AA130:DB130)</f>
        <v>69699.9931989367</v>
      </c>
      <c r="AA130" s="93" t="n">
        <f aca="false">AA127*AA122/Thousand</f>
        <v>0</v>
      </c>
      <c r="AB130" s="93" t="n">
        <f aca="false">AB127*AB122/Thousand</f>
        <v>0</v>
      </c>
      <c r="AC130" s="93" t="n">
        <f aca="false">AC127*AC122/Thousand</f>
        <v>0</v>
      </c>
      <c r="AD130" s="93" t="n">
        <f aca="false">AD127*AD122/Thousand</f>
        <v>0</v>
      </c>
      <c r="AE130" s="93" t="n">
        <f aca="false">AE127*AE122/Thousand</f>
        <v>1073.0427744353</v>
      </c>
      <c r="AF130" s="93" t="n">
        <f aca="false">AF127*AF122/Thousand</f>
        <v>2291.14371142404</v>
      </c>
      <c r="AG130" s="93" t="n">
        <f aca="false">AG127*AG122/Thousand</f>
        <v>2588.38184428584</v>
      </c>
      <c r="AH130" s="93" t="n">
        <f aca="false">AH127*AH122/Thousand</f>
        <v>2590.85073764088</v>
      </c>
      <c r="AI130" s="93" t="n">
        <f aca="false">AI127*AI122/Thousand</f>
        <v>2699.994586608</v>
      </c>
      <c r="AJ130" s="93" t="n">
        <f aca="false">AJ127*AJ122/Thousand</f>
        <v>2709.1471106304</v>
      </c>
      <c r="AK130" s="93" t="n">
        <f aca="false">AK127*AK122/Thousand</f>
        <v>2366.94872892923</v>
      </c>
      <c r="AL130" s="93" t="n">
        <f aca="false">AL127*AL122/Thousand</f>
        <v>1983.8095818552</v>
      </c>
      <c r="AM130" s="93" t="n">
        <f aca="false">AM127*AM122/Thousand</f>
        <v>1636.013669004</v>
      </c>
      <c r="AN130" s="93" t="n">
        <f aca="false">AN127*AN122/Thousand</f>
        <v>1508.6410430256</v>
      </c>
      <c r="AO130" s="93" t="n">
        <f aca="false">AO127*AO122/Thousand</f>
        <v>1629.7813721775</v>
      </c>
      <c r="AP130" s="93" t="n">
        <f aca="false">AP127*AP122/Thousand</f>
        <v>1731.19991883696</v>
      </c>
      <c r="AQ130" s="93" t="n">
        <f aca="false">AQ127*AQ122/Thousand</f>
        <v>1975.49603920152</v>
      </c>
      <c r="AR130" s="93" t="n">
        <f aca="false">AR127*AR122/Thousand</f>
        <v>1977.74603469036</v>
      </c>
      <c r="AS130" s="93" t="n">
        <f aca="false">AS127*AS122/Thousand</f>
        <v>1975.9235383444</v>
      </c>
      <c r="AT130" s="93" t="n">
        <f aca="false">AT127*AT122/Thousand</f>
        <v>1655.081427384</v>
      </c>
      <c r="AU130" s="93" t="n">
        <f aca="false">AU127*AU122/Thousand</f>
        <v>1649.36109987</v>
      </c>
      <c r="AV130" s="93" t="n">
        <f aca="false">AV127*AV122/Thousand</f>
        <v>1355.60321426772</v>
      </c>
      <c r="AW130" s="93" t="n">
        <f aca="false">AW127*AW122/Thousand</f>
        <v>1557.86913288437</v>
      </c>
      <c r="AX130" s="93" t="n">
        <f aca="false">AX127*AX122/Thousand</f>
        <v>1506.88680925464</v>
      </c>
      <c r="AY130" s="93" t="n">
        <f aca="false">AY127*AY122/Thousand</f>
        <v>1467.264007341</v>
      </c>
      <c r="AZ130" s="93" t="n">
        <f aca="false">AZ127*AZ122/Thousand</f>
        <v>1546.81469530236</v>
      </c>
      <c r="BA130" s="93" t="n">
        <f aca="false">BA127*BA122/Thousand</f>
        <v>1396.95546186643</v>
      </c>
      <c r="BB130" s="93" t="n">
        <f aca="false">BB127*BB122/Thousand</f>
        <v>1155.8875129956</v>
      </c>
      <c r="BC130" s="93" t="n">
        <f aca="false">BC127*BC122/Thousand</f>
        <v>1436.48864531568</v>
      </c>
      <c r="BD130" s="93" t="n">
        <f aca="false">BD127*BD122/Thousand</f>
        <v>1511.8825619502</v>
      </c>
      <c r="BE130" s="93" t="n">
        <f aca="false">BE127*BE122/Thousand</f>
        <v>1313.57396590773</v>
      </c>
      <c r="BF130" s="93" t="n">
        <f aca="false">BF127*BF122/Thousand</f>
        <v>1278.14997972816</v>
      </c>
      <c r="BG130" s="93" t="n">
        <f aca="false">BG127*BG122/Thousand</f>
        <v>1342.370189952</v>
      </c>
      <c r="BH130" s="93" t="n">
        <f aca="false">BH127*BH122/Thousand</f>
        <v>1377.49300088796</v>
      </c>
      <c r="BI130" s="93" t="n">
        <f aca="false">BI127*BI122/Thousand</f>
        <v>1417.82950899776</v>
      </c>
      <c r="BJ130" s="93" t="n">
        <f aca="false">BJ127*BJ122/Thousand</f>
        <v>1727.08128302688</v>
      </c>
      <c r="BK130" s="93" t="n">
        <f aca="false">BK127*BK122/Thousand</f>
        <v>1689.403392468</v>
      </c>
      <c r="BL130" s="93" t="n">
        <f aca="false">BL127*BL122/Thousand</f>
        <v>1577.2849731936</v>
      </c>
      <c r="BM130" s="93" t="n">
        <f aca="false">BM127*BM122/Thousand</f>
        <v>1341.13841276065</v>
      </c>
      <c r="BN130" s="93" t="n">
        <f aca="false">BN127*BN122/Thousand</f>
        <v>1471.57332073488</v>
      </c>
      <c r="BO130" s="93" t="n">
        <f aca="false">BO127*BO122/Thousand</f>
        <v>1612.67473274688</v>
      </c>
      <c r="BP130" s="93" t="n">
        <f aca="false">BP127*BP122/Thousand</f>
        <v>684.7232034258</v>
      </c>
      <c r="BQ130" s="93" t="n">
        <f aca="false">BQ127*BQ122/Thousand</f>
        <v>688.040707367544</v>
      </c>
      <c r="BR130" s="93" t="n">
        <f aca="false">BR127*BR122/Thousand</f>
        <v>687.12574098168</v>
      </c>
      <c r="BS130" s="93" t="n">
        <f aca="false">BS127*BS122/Thousand</f>
        <v>687.12574098168</v>
      </c>
      <c r="BT130" s="93" t="n">
        <f aca="false">BT127*BT122/Thousand</f>
        <v>420.90169848012</v>
      </c>
      <c r="BU130" s="93" t="n">
        <f aca="false">BU127*BU122/Thousand</f>
        <v>421.456951604146</v>
      </c>
      <c r="BV130" s="93" t="n">
        <f aca="false">BV127*BV122/Thousand</f>
        <v>420.40593676224</v>
      </c>
      <c r="BW130" s="93" t="n">
        <f aca="false">BW127*BW122/Thousand</f>
        <v>420.40593676224</v>
      </c>
      <c r="BX130" s="93" t="n">
        <f aca="false">BX127*BX122/Thousand</f>
        <v>420.40593676224</v>
      </c>
      <c r="BY130" s="93" t="n">
        <f aca="false">BY127*BY122/Thousand</f>
        <v>421.456951604146</v>
      </c>
      <c r="BZ130" s="93" t="n">
        <f aca="false">BZ127*BZ122/Thousand</f>
        <v>420.40593676224</v>
      </c>
      <c r="CA130" s="93" t="n">
        <f aca="false">CA127*CA122/Thousand</f>
        <v>420.40593676224</v>
      </c>
      <c r="CB130" s="93" t="n">
        <f aca="false">CB127*CB122/Thousand</f>
        <v>420.40593676224</v>
      </c>
      <c r="CC130" s="93" t="n">
        <f aca="false">CC127*CC122/Thousand</f>
        <v>39.9385639924128</v>
      </c>
      <c r="CD130" s="93" t="n">
        <f aca="false">CD127*CD122/Thousand</f>
        <v>0</v>
      </c>
      <c r="CE130" s="93" t="n">
        <f aca="false">CE127*CE122/Thousand</f>
        <v>0</v>
      </c>
      <c r="CF130" s="93" t="n">
        <f aca="false">CF127*CF122/Thousand</f>
        <v>0</v>
      </c>
      <c r="CG130" s="93" t="n">
        <f aca="false">CG127*CG122/Thousand</f>
        <v>0</v>
      </c>
      <c r="CH130" s="93" t="n">
        <f aca="false">CH127*CH122/Thousand</f>
        <v>0</v>
      </c>
      <c r="CI130" s="93" t="n">
        <f aca="false">CI127*CI122/Thousand</f>
        <v>0</v>
      </c>
      <c r="CJ130" s="93" t="n">
        <f aca="false">CJ127*CJ122/Thousand</f>
        <v>0</v>
      </c>
      <c r="CK130" s="93" t="n">
        <f aca="false">CK127*CK122/Thousand</f>
        <v>0</v>
      </c>
      <c r="CL130" s="93" t="n">
        <f aca="false">CL127*CL122/Thousand</f>
        <v>0</v>
      </c>
      <c r="CM130" s="93" t="n">
        <f aca="false">CM127*CM122/Thousand</f>
        <v>0</v>
      </c>
      <c r="CN130" s="93" t="n">
        <f aca="false">CN127*CN122/Thousand</f>
        <v>0</v>
      </c>
      <c r="CO130" s="93" t="n">
        <f aca="false">CO127*CO122/Thousand</f>
        <v>0</v>
      </c>
      <c r="CP130" s="93" t="n">
        <f aca="false">CP127*CP122/Thousand</f>
        <v>0</v>
      </c>
      <c r="CQ130" s="93" t="n">
        <f aca="false">CQ127*CQ122/Thousand</f>
        <v>0</v>
      </c>
      <c r="CR130" s="93" t="n">
        <f aca="false">CR127*CR122/Thousand</f>
        <v>0</v>
      </c>
      <c r="CS130" s="93" t="n">
        <f aca="false">CS127*CS122/Thousand</f>
        <v>0</v>
      </c>
      <c r="CT130" s="93" t="n">
        <f aca="false">CT127*CT122/Thousand</f>
        <v>0</v>
      </c>
      <c r="CU130" s="93" t="n">
        <f aca="false">CU127*CU122/Thousand</f>
        <v>0</v>
      </c>
      <c r="CV130" s="93" t="n">
        <f aca="false">CV127*CV122/Thousand</f>
        <v>0</v>
      </c>
      <c r="CW130" s="93" t="n">
        <f aca="false">CW127*CW122/Thousand</f>
        <v>0</v>
      </c>
      <c r="CX130" s="93" t="n">
        <f aca="false">CX127*CX122/Thousand</f>
        <v>0</v>
      </c>
      <c r="CY130" s="93" t="n">
        <f aca="false">CY127*CY122/Thousand</f>
        <v>0</v>
      </c>
      <c r="CZ130" s="93" t="n">
        <f aca="false">CZ127*CZ122/Thousand</f>
        <v>0</v>
      </c>
      <c r="DA130" s="93" t="n">
        <f aca="false">DA127*DA122/Thousand</f>
        <v>0</v>
      </c>
      <c r="DB130" s="93" t="n">
        <f aca="false">DB127*DB122/Thousand</f>
        <v>0</v>
      </c>
    </row>
    <row r="131" customFormat="false" ht="14.25" hidden="false" customHeight="false" outlineLevel="3" collapsed="false">
      <c r="E131" s="3" t="s">
        <v>335</v>
      </c>
      <c r="G131" s="71" t="str">
        <f aca="false">Currency_unit&amp;"'M"</f>
        <v>US$'M</v>
      </c>
      <c r="Y131" s="99" t="n">
        <f aca="false">SUM(AA131:DB131)</f>
        <v>9097.74985756876</v>
      </c>
      <c r="AA131" s="93" t="n">
        <f aca="false">AA128*AA123/Thousand</f>
        <v>0</v>
      </c>
      <c r="AB131" s="93" t="n">
        <f aca="false">AB128*AB123/Thousand</f>
        <v>0</v>
      </c>
      <c r="AC131" s="93" t="n">
        <f aca="false">AC128*AC123/Thousand</f>
        <v>0</v>
      </c>
      <c r="AD131" s="93" t="n">
        <f aca="false">AD128*AD123/Thousand</f>
        <v>0</v>
      </c>
      <c r="AE131" s="93" t="n">
        <f aca="false">AE128*AE123/Thousand</f>
        <v>103.95640444323</v>
      </c>
      <c r="AF131" s="93" t="n">
        <f aca="false">AF128*AF123/Thousand</f>
        <v>227.218392142363</v>
      </c>
      <c r="AG131" s="93" t="n">
        <f aca="false">AG128*AG123/Thousand</f>
        <v>295.988841722957</v>
      </c>
      <c r="AH131" s="93" t="n">
        <f aca="false">AH128*AH123/Thousand</f>
        <v>264.545919269536</v>
      </c>
      <c r="AI131" s="93" t="n">
        <f aca="false">AI128*AI123/Thousand</f>
        <v>307.278502033533</v>
      </c>
      <c r="AJ131" s="93" t="n">
        <f aca="false">AJ128*AJ123/Thousand</f>
        <v>372.104981625862</v>
      </c>
      <c r="AK131" s="93" t="n">
        <f aca="false">AK128*AK123/Thousand</f>
        <v>275.858154517659</v>
      </c>
      <c r="AL131" s="93" t="n">
        <f aca="false">AL128*AL123/Thousand</f>
        <v>261.4089521758</v>
      </c>
      <c r="AM131" s="93" t="n">
        <f aca="false">AM128*AM123/Thousand</f>
        <v>213.88804938351</v>
      </c>
      <c r="AN131" s="93" t="n">
        <f aca="false">AN128*AN123/Thousand</f>
        <v>219.982004983362</v>
      </c>
      <c r="AO131" s="93" t="n">
        <f aca="false">AO128*AO123/Thousand</f>
        <v>237.437712981497</v>
      </c>
      <c r="AP131" s="93" t="n">
        <f aca="false">AP128*AP123/Thousand</f>
        <v>249.092722941148</v>
      </c>
      <c r="AQ131" s="93" t="n">
        <f aca="false">AQ128*AQ123/Thousand</f>
        <v>278.883299049946</v>
      </c>
      <c r="AR131" s="93" t="n">
        <f aca="false">AR128*AR123/Thousand</f>
        <v>263.971785040269</v>
      </c>
      <c r="AS131" s="93" t="n">
        <f aca="false">AS128*AS123/Thousand</f>
        <v>303.542713629656</v>
      </c>
      <c r="AT131" s="93" t="n">
        <f aca="false">AT128*AT123/Thousand</f>
        <v>235.725640008359</v>
      </c>
      <c r="AU131" s="93" t="n">
        <f aca="false">AU128*AU123/Thousand</f>
        <v>215.624153680454</v>
      </c>
      <c r="AV131" s="93" t="n">
        <f aca="false">AV128*AV123/Thousand</f>
        <v>212.756729114087</v>
      </c>
      <c r="AW131" s="93" t="n">
        <f aca="false">AW128*AW123/Thousand</f>
        <v>228.775381980163</v>
      </c>
      <c r="AX131" s="93" t="n">
        <f aca="false">AX128*AX123/Thousand</f>
        <v>181.261965888083</v>
      </c>
      <c r="AY131" s="93" t="n">
        <f aca="false">AY128*AY123/Thousand</f>
        <v>168.087667304323</v>
      </c>
      <c r="AZ131" s="93" t="n">
        <f aca="false">AZ128*AZ123/Thousand</f>
        <v>183.392823058498</v>
      </c>
      <c r="BA131" s="93" t="n">
        <f aca="false">BA128*BA123/Thousand</f>
        <v>178.663106689279</v>
      </c>
      <c r="BB131" s="93" t="n">
        <f aca="false">BB128*BB123/Thousand</f>
        <v>164.389152989213</v>
      </c>
      <c r="BC131" s="93" t="n">
        <f aca="false">BC128*BC123/Thousand</f>
        <v>150.639185429293</v>
      </c>
      <c r="BD131" s="93" t="n">
        <f aca="false">BD128*BD123/Thousand</f>
        <v>133.782067227161</v>
      </c>
      <c r="BE131" s="93" t="n">
        <f aca="false">BE128*BE123/Thousand</f>
        <v>176.34319389297</v>
      </c>
      <c r="BF131" s="93" t="n">
        <f aca="false">BF128*BF123/Thousand</f>
        <v>174.477776970437</v>
      </c>
      <c r="BG131" s="93" t="n">
        <f aca="false">BG128*BG123/Thousand</f>
        <v>170.901597955214</v>
      </c>
      <c r="BH131" s="93" t="n">
        <f aca="false">BH128*BH123/Thousand</f>
        <v>159.364089571913</v>
      </c>
      <c r="BI131" s="93" t="n">
        <f aca="false">BI128*BI123/Thousand</f>
        <v>165.424119053483</v>
      </c>
      <c r="BJ131" s="93" t="n">
        <f aca="false">BJ128*BJ123/Thousand</f>
        <v>165.194044400148</v>
      </c>
      <c r="BK131" s="93" t="n">
        <f aca="false">BK128*BK123/Thousand</f>
        <v>177.000251547254</v>
      </c>
      <c r="BL131" s="93" t="n">
        <f aca="false">BL128*BL123/Thousand</f>
        <v>184.91239956918</v>
      </c>
      <c r="BM131" s="93" t="n">
        <f aca="false">BM128*BM123/Thousand</f>
        <v>159.786657649461</v>
      </c>
      <c r="BN131" s="93" t="n">
        <f aca="false">BN128*BN123/Thousand</f>
        <v>169.476821579565</v>
      </c>
      <c r="BO131" s="93" t="n">
        <f aca="false">BO128*BO123/Thousand</f>
        <v>159.716737601878</v>
      </c>
      <c r="BP131" s="93" t="n">
        <f aca="false">BP128*BP123/Thousand</f>
        <v>168.087667304323</v>
      </c>
      <c r="BQ131" s="93" t="n">
        <f aca="false">BQ128*BQ123/Thousand</f>
        <v>165.416098924558</v>
      </c>
      <c r="BR131" s="93" t="n">
        <f aca="false">BR128*BR123/Thousand</f>
        <v>160.911267220731</v>
      </c>
      <c r="BS131" s="93" t="n">
        <f aca="false">BS128*BS123/Thousand</f>
        <v>160.911267220731</v>
      </c>
      <c r="BT131" s="93" t="n">
        <f aca="false">BT128*BT123/Thousand</f>
        <v>75.7553740254312</v>
      </c>
      <c r="BU131" s="93" t="n">
        <f aca="false">BU128*BU123/Thousand</f>
        <v>71.2631479582684</v>
      </c>
      <c r="BV131" s="93" t="n">
        <f aca="false">BV128*BV123/Thousand</f>
        <v>71.0783300914688</v>
      </c>
      <c r="BW131" s="93" t="n">
        <f aca="false">BW128*BW123/Thousand</f>
        <v>71.0783300914688</v>
      </c>
      <c r="BX131" s="93" t="n">
        <f aca="false">BX128*BX123/Thousand</f>
        <v>71.0783300914688</v>
      </c>
      <c r="BY131" s="93" t="n">
        <f aca="false">BY128*BY123/Thousand</f>
        <v>71.2631479582684</v>
      </c>
      <c r="BZ131" s="93" t="n">
        <f aca="false">BZ128*BZ123/Thousand</f>
        <v>71.0783300914688</v>
      </c>
      <c r="CA131" s="93" t="n">
        <f aca="false">CA128*CA123/Thousand</f>
        <v>71.0783300914688</v>
      </c>
      <c r="CB131" s="93" t="n">
        <f aca="false">CB128*CB123/Thousand</f>
        <v>71.0783300914688</v>
      </c>
      <c r="CC131" s="93" t="n">
        <f aca="false">CC128*CC123/Thousand</f>
        <v>6.81790730689472</v>
      </c>
      <c r="CD131" s="93" t="n">
        <f aca="false">CD128*CD123/Thousand</f>
        <v>0</v>
      </c>
      <c r="CE131" s="93" t="n">
        <f aca="false">CE128*CE123/Thousand</f>
        <v>0</v>
      </c>
      <c r="CF131" s="93" t="n">
        <f aca="false">CF128*CF123/Thousand</f>
        <v>0</v>
      </c>
      <c r="CG131" s="93" t="n">
        <f aca="false">CG128*CG123/Thousand</f>
        <v>0</v>
      </c>
      <c r="CH131" s="93" t="n">
        <f aca="false">CH128*CH123/Thousand</f>
        <v>0</v>
      </c>
      <c r="CI131" s="93" t="n">
        <f aca="false">CI128*CI123/Thousand</f>
        <v>0</v>
      </c>
      <c r="CJ131" s="93" t="n">
        <f aca="false">CJ128*CJ123/Thousand</f>
        <v>0</v>
      </c>
      <c r="CK131" s="93" t="n">
        <f aca="false">CK128*CK123/Thousand</f>
        <v>0</v>
      </c>
      <c r="CL131" s="93" t="n">
        <f aca="false">CL128*CL123/Thousand</f>
        <v>0</v>
      </c>
      <c r="CM131" s="93" t="n">
        <f aca="false">CM128*CM123/Thousand</f>
        <v>0</v>
      </c>
      <c r="CN131" s="93" t="n">
        <f aca="false">CN128*CN123/Thousand</f>
        <v>0</v>
      </c>
      <c r="CO131" s="93" t="n">
        <f aca="false">CO128*CO123/Thousand</f>
        <v>0</v>
      </c>
      <c r="CP131" s="93" t="n">
        <f aca="false">CP128*CP123/Thousand</f>
        <v>0</v>
      </c>
      <c r="CQ131" s="93" t="n">
        <f aca="false">CQ128*CQ123/Thousand</f>
        <v>0</v>
      </c>
      <c r="CR131" s="93" t="n">
        <f aca="false">CR128*CR123/Thousand</f>
        <v>0</v>
      </c>
      <c r="CS131" s="93" t="n">
        <f aca="false">CS128*CS123/Thousand</f>
        <v>0</v>
      </c>
      <c r="CT131" s="93" t="n">
        <f aca="false">CT128*CT123/Thousand</f>
        <v>0</v>
      </c>
      <c r="CU131" s="93" t="n">
        <f aca="false">CU128*CU123/Thousand</f>
        <v>0</v>
      </c>
      <c r="CV131" s="93" t="n">
        <f aca="false">CV128*CV123/Thousand</f>
        <v>0</v>
      </c>
      <c r="CW131" s="93" t="n">
        <f aca="false">CW128*CW123/Thousand</f>
        <v>0</v>
      </c>
      <c r="CX131" s="93" t="n">
        <f aca="false">CX128*CX123/Thousand</f>
        <v>0</v>
      </c>
      <c r="CY131" s="93" t="n">
        <f aca="false">CY128*CY123/Thousand</f>
        <v>0</v>
      </c>
      <c r="CZ131" s="93" t="n">
        <f aca="false">CZ128*CZ123/Thousand</f>
        <v>0</v>
      </c>
      <c r="DA131" s="93" t="n">
        <f aca="false">DA128*DA123/Thousand</f>
        <v>0</v>
      </c>
      <c r="DB131" s="93" t="n">
        <f aca="false">DB128*DB123/Thousand</f>
        <v>0</v>
      </c>
    </row>
    <row r="132" customFormat="false" ht="14.25" hidden="false" customHeight="false" outlineLevel="3" collapsed="false">
      <c r="E132" s="69" t="s">
        <v>336</v>
      </c>
      <c r="G132" s="7" t="str">
        <f aca="false">Currency_unit&amp;"'M"</f>
        <v>US$'M</v>
      </c>
      <c r="Y132" s="99" t="n">
        <f aca="false">SUM(AA132:DB132)</f>
        <v>3697.69770759669</v>
      </c>
      <c r="AA132" s="135" t="n">
        <f aca="false">IF(Molybdenum!$F$13="Module On",Molybdenum!AA34,0)</f>
        <v>0</v>
      </c>
      <c r="AB132" s="135" t="n">
        <f aca="false">IF(Molybdenum!$F$13="Module On",Molybdenum!AB34,0)</f>
        <v>0</v>
      </c>
      <c r="AC132" s="135" t="n">
        <f aca="false">IF(Molybdenum!$F$13="Module On",Molybdenum!AC34,0)</f>
        <v>0</v>
      </c>
      <c r="AD132" s="135" t="n">
        <f aca="false">IF(Molybdenum!$F$13="Module On",Molybdenum!AD34,0)</f>
        <v>0</v>
      </c>
      <c r="AE132" s="135" t="n">
        <f aca="false">IF(Molybdenum!$F$13="Module On",Molybdenum!AE34,0)</f>
        <v>0</v>
      </c>
      <c r="AF132" s="135" t="n">
        <f aca="false">IF(Molybdenum!$F$13="Module On",Molybdenum!AF34,0)</f>
        <v>47.8847294747712</v>
      </c>
      <c r="AG132" s="135" t="n">
        <f aca="false">IF(Molybdenum!$F$13="Module On",Molybdenum!AG34,0)</f>
        <v>60.9750476105367</v>
      </c>
      <c r="AH132" s="135" t="n">
        <f aca="false">IF(Molybdenum!$F$13="Module On",Molybdenum!AH34,0)</f>
        <v>66.556849924224</v>
      </c>
      <c r="AI132" s="135" t="n">
        <f aca="false">IF(Molybdenum!$F$13="Module On",Molybdenum!AI34,0)</f>
        <v>103.943190528841</v>
      </c>
      <c r="AJ132" s="135" t="n">
        <f aca="false">IF(Molybdenum!$F$13="Module On",Molybdenum!AJ34,0)</f>
        <v>124.753713929096</v>
      </c>
      <c r="AK132" s="135" t="n">
        <f aca="false">IF(Molybdenum!$F$13="Module On",Molybdenum!AK34,0)</f>
        <v>90.8702924772867</v>
      </c>
      <c r="AL132" s="135" t="n">
        <f aca="false">IF(Molybdenum!$F$13="Module On",Molybdenum!AL34,0)</f>
        <v>79.733812093753</v>
      </c>
      <c r="AM132" s="135" t="n">
        <f aca="false">IF(Molybdenum!$F$13="Module On",Molybdenum!AM34,0)</f>
        <v>66.772180909273</v>
      </c>
      <c r="AN132" s="135" t="n">
        <f aca="false">IF(Molybdenum!$F$13="Module On",Molybdenum!AN34,0)</f>
        <v>69.1912758668314</v>
      </c>
      <c r="AO132" s="135" t="n">
        <f aca="false">IF(Molybdenum!$F$13="Module On",Molybdenum!AO34,0)</f>
        <v>79.849325174822</v>
      </c>
      <c r="AP132" s="135" t="n">
        <f aca="false">IF(Molybdenum!$F$13="Module On",Molybdenum!AP34,0)</f>
        <v>80.652552169559</v>
      </c>
      <c r="AQ132" s="135" t="n">
        <f aca="false">IF(Molybdenum!$F$13="Module On",Molybdenum!AQ34,0)</f>
        <v>82.6969269838694</v>
      </c>
      <c r="AR132" s="135" t="n">
        <f aca="false">IF(Molybdenum!$F$13="Module On",Molybdenum!AR34,0)</f>
        <v>83.3600792548656</v>
      </c>
      <c r="AS132" s="135" t="n">
        <f aca="false">IF(Molybdenum!$F$13="Module On",Molybdenum!AS34,0)</f>
        <v>83.6218104223737</v>
      </c>
      <c r="AT132" s="135" t="n">
        <f aca="false">IF(Molybdenum!$F$13="Module On",Molybdenum!AT34,0)</f>
        <v>72.5032558928621</v>
      </c>
      <c r="AU132" s="135" t="n">
        <f aca="false">IF(Molybdenum!$F$13="Module On",Molybdenum!AU34,0)</f>
        <v>73.0087799855674</v>
      </c>
      <c r="AV132" s="135" t="n">
        <f aca="false">IF(Molybdenum!$F$13="Module On",Molybdenum!AV34,0)</f>
        <v>86.2647541838438</v>
      </c>
      <c r="AW132" s="135" t="n">
        <f aca="false">IF(Molybdenum!$F$13="Module On",Molybdenum!AW34,0)</f>
        <v>87.6350856124664</v>
      </c>
      <c r="AX132" s="135" t="n">
        <f aca="false">IF(Molybdenum!$F$13="Module On",Molybdenum!AX34,0)</f>
        <v>79.0432212986064</v>
      </c>
      <c r="AY132" s="135" t="n">
        <f aca="false">IF(Molybdenum!$F$13="Module On",Molybdenum!AY34,0)</f>
        <v>63.012693570457</v>
      </c>
      <c r="AZ132" s="135" t="n">
        <f aca="false">IF(Molybdenum!$F$13="Module On",Molybdenum!AZ34,0)</f>
        <v>74.055348091296</v>
      </c>
      <c r="BA132" s="135" t="n">
        <f aca="false">IF(Molybdenum!$F$13="Module On",Molybdenum!BA34,0)</f>
        <v>89.2139395863767</v>
      </c>
      <c r="BB132" s="135" t="n">
        <f aca="false">IF(Molybdenum!$F$13="Module On",Molybdenum!BB34,0)</f>
        <v>73.229817091559</v>
      </c>
      <c r="BC132" s="135" t="n">
        <f aca="false">IF(Molybdenum!$F$13="Module On",Molybdenum!BC34,0)</f>
        <v>70.9635315068064</v>
      </c>
      <c r="BD132" s="135" t="n">
        <f aca="false">IF(Molybdenum!$F$13="Module On",Molybdenum!BD34,0)</f>
        <v>75.3357442966128</v>
      </c>
      <c r="BE132" s="135" t="n">
        <f aca="false">IF(Molybdenum!$F$13="Module On",Molybdenum!BE34,0)</f>
        <v>88.8490391585328</v>
      </c>
      <c r="BF132" s="135" t="n">
        <f aca="false">IF(Molybdenum!$F$13="Module On",Molybdenum!BF34,0)</f>
        <v>94.838323759344</v>
      </c>
      <c r="BG132" s="135" t="n">
        <f aca="false">IF(Molybdenum!$F$13="Module On",Molybdenum!BG34,0)</f>
        <v>83.1781249820294</v>
      </c>
      <c r="BH132" s="135" t="n">
        <f aca="false">IF(Molybdenum!$F$13="Module On",Molybdenum!BH34,0)</f>
        <v>83.6372083487846</v>
      </c>
      <c r="BI132" s="135" t="n">
        <f aca="false">IF(Molybdenum!$F$13="Module On",Molybdenum!BI34,0)</f>
        <v>91.0224301181636</v>
      </c>
      <c r="BJ132" s="135" t="n">
        <f aca="false">IF(Molybdenum!$F$13="Module On",Molybdenum!BJ34,0)</f>
        <v>102.812068085507</v>
      </c>
      <c r="BK132" s="135" t="n">
        <f aca="false">IF(Molybdenum!$F$13="Module On",Molybdenum!BK34,0)</f>
        <v>100.426636511309</v>
      </c>
      <c r="BL132" s="135" t="n">
        <f aca="false">IF(Molybdenum!$F$13="Module On",Molybdenum!BL34,0)</f>
        <v>92.537446522752</v>
      </c>
      <c r="BM132" s="135" t="n">
        <f aca="false">IF(Molybdenum!$F$13="Module On",Molybdenum!BM34,0)</f>
        <v>93.0220746094509</v>
      </c>
      <c r="BN132" s="135" t="n">
        <f aca="false">IF(Molybdenum!$F$13="Module On",Molybdenum!BN34,0)</f>
        <v>89.4245937364137</v>
      </c>
      <c r="BO132" s="135" t="n">
        <f aca="false">IF(Molybdenum!$F$13="Module On",Molybdenum!BO34,0)</f>
        <v>91.2538150287667</v>
      </c>
      <c r="BP132" s="135" t="n">
        <f aca="false">IF(Molybdenum!$F$13="Module On",Molybdenum!BP34,0)</f>
        <v>77.2316371073491</v>
      </c>
      <c r="BQ132" s="135" t="n">
        <f aca="false">IF(Molybdenum!$F$13="Module On",Molybdenum!BQ34,0)</f>
        <v>78.5258494968911</v>
      </c>
      <c r="BR132" s="135" t="n">
        <f aca="false">IF(Molybdenum!$F$13="Module On",Molybdenum!BR34,0)</f>
        <v>79.5707371636531</v>
      </c>
      <c r="BS132" s="135" t="n">
        <f aca="false">IF(Molybdenum!$F$13="Module On",Molybdenum!BS34,0)</f>
        <v>79.5707371636531</v>
      </c>
      <c r="BT132" s="135" t="n">
        <f aca="false">IF(Molybdenum!$F$13="Module On",Molybdenum!BT34,0)</f>
        <v>46.2457895695488</v>
      </c>
      <c r="BU132" s="135" t="n">
        <f aca="false">IF(Molybdenum!$F$13="Module On",Molybdenum!BU34,0)</f>
        <v>44.594174192377</v>
      </c>
      <c r="BV132" s="135" t="n">
        <f aca="false">IF(Molybdenum!$F$13="Module On",Molybdenum!BV34,0)</f>
        <v>44.4829667754384</v>
      </c>
      <c r="BW132" s="135" t="n">
        <f aca="false">IF(Molybdenum!$F$13="Module On",Molybdenum!BW34,0)</f>
        <v>44.4829667754384</v>
      </c>
      <c r="BX132" s="135" t="n">
        <f aca="false">IF(Molybdenum!$F$13="Module On",Molybdenum!BX34,0)</f>
        <v>44.4829667754384</v>
      </c>
      <c r="BY132" s="135" t="n">
        <f aca="false">IF(Molybdenum!$F$13="Module On",Molybdenum!BY34,0)</f>
        <v>44.594174192377</v>
      </c>
      <c r="BZ132" s="135" t="n">
        <f aca="false">IF(Molybdenum!$F$13="Module On",Molybdenum!BZ34,0)</f>
        <v>44.4829667754384</v>
      </c>
      <c r="CA132" s="135" t="n">
        <f aca="false">IF(Molybdenum!$F$13="Module On",Molybdenum!CA34,0)</f>
        <v>44.4829667754384</v>
      </c>
      <c r="CB132" s="135" t="n">
        <f aca="false">IF(Molybdenum!$F$13="Module On",Molybdenum!CB34,0)</f>
        <v>44.4829667754384</v>
      </c>
      <c r="CC132" s="135" t="n">
        <f aca="false">IF(Molybdenum!$F$13="Module On",Molybdenum!CC34,0)</f>
        <v>4.33708926060524</v>
      </c>
      <c r="CD132" s="135" t="n">
        <f aca="false">IF(Molybdenum!$F$13="Module On",Molybdenum!CD34,0)</f>
        <v>0</v>
      </c>
      <c r="CE132" s="135" t="n">
        <f aca="false">IF(Molybdenum!$F$13="Module On",Molybdenum!CE34,0)</f>
        <v>0</v>
      </c>
      <c r="CF132" s="135" t="n">
        <f aca="false">IF(Molybdenum!$F$13="Module On",Molybdenum!CF34,0)</f>
        <v>0</v>
      </c>
      <c r="CG132" s="135" t="n">
        <f aca="false">IF(Molybdenum!$F$13="Module On",Molybdenum!CG34,0)</f>
        <v>0</v>
      </c>
      <c r="CH132" s="135" t="n">
        <f aca="false">IF(Molybdenum!$F$13="Module On",Molybdenum!CH34,0)</f>
        <v>0</v>
      </c>
      <c r="CI132" s="135" t="n">
        <f aca="false">IF(Molybdenum!$F$13="Module On",Molybdenum!CI34,0)</f>
        <v>0</v>
      </c>
      <c r="CJ132" s="135" t="n">
        <f aca="false">IF(Molybdenum!$F$13="Module On",Molybdenum!CJ34,0)</f>
        <v>0</v>
      </c>
      <c r="CK132" s="135" t="n">
        <f aca="false">IF(Molybdenum!$F$13="Module On",Molybdenum!CK34,0)</f>
        <v>0</v>
      </c>
      <c r="CL132" s="135" t="n">
        <f aca="false">IF(Molybdenum!$F$13="Module On",Molybdenum!CL34,0)</f>
        <v>0</v>
      </c>
      <c r="CM132" s="135" t="n">
        <f aca="false">IF(Molybdenum!$F$13="Module On",Molybdenum!CM34,0)</f>
        <v>0</v>
      </c>
      <c r="CN132" s="135" t="n">
        <f aca="false">IF(Molybdenum!$F$13="Module On",Molybdenum!CN34,0)</f>
        <v>0</v>
      </c>
      <c r="CO132" s="135" t="n">
        <f aca="false">IF(Molybdenum!$F$13="Module On",Molybdenum!CO34,0)</f>
        <v>0</v>
      </c>
      <c r="CP132" s="135" t="n">
        <f aca="false">IF(Molybdenum!$F$13="Module On",Molybdenum!CP34,0)</f>
        <v>0</v>
      </c>
      <c r="CQ132" s="135" t="n">
        <f aca="false">IF(Molybdenum!$F$13="Module On",Molybdenum!CQ34,0)</f>
        <v>0</v>
      </c>
      <c r="CR132" s="135" t="n">
        <f aca="false">IF(Molybdenum!$F$13="Module On",Molybdenum!CR34,0)</f>
        <v>0</v>
      </c>
      <c r="CS132" s="135" t="n">
        <f aca="false">IF(Molybdenum!$F$13="Module On",Molybdenum!CS34,0)</f>
        <v>0</v>
      </c>
      <c r="CT132" s="135" t="n">
        <f aca="false">IF(Molybdenum!$F$13="Module On",Molybdenum!CT34,0)</f>
        <v>0</v>
      </c>
      <c r="CU132" s="135" t="n">
        <f aca="false">IF(Molybdenum!$F$13="Module On",Molybdenum!CU34,0)</f>
        <v>0</v>
      </c>
      <c r="CV132" s="135" t="n">
        <f aca="false">IF(Molybdenum!$F$13="Module On",Molybdenum!CV34,0)</f>
        <v>0</v>
      </c>
      <c r="CW132" s="135" t="n">
        <f aca="false">IF(Molybdenum!$F$13="Module On",Molybdenum!CW34,0)</f>
        <v>0</v>
      </c>
      <c r="CX132" s="135" t="n">
        <f aca="false">IF(Molybdenum!$F$13="Module On",Molybdenum!CX34,0)</f>
        <v>0</v>
      </c>
      <c r="CY132" s="135" t="n">
        <f aca="false">IF(Molybdenum!$F$13="Module On",Molybdenum!CY34,0)</f>
        <v>0</v>
      </c>
      <c r="CZ132" s="135" t="n">
        <f aca="false">IF(Molybdenum!$F$13="Module On",Molybdenum!CZ34,0)</f>
        <v>0</v>
      </c>
      <c r="DA132" s="135" t="n">
        <f aca="false">IF(Molybdenum!$F$13="Module On",Molybdenum!DA34,0)</f>
        <v>0</v>
      </c>
      <c r="DB132" s="135" t="n">
        <f aca="false">IF(Molybdenum!$F$13="Module On",Molybdenum!DB34,0)</f>
        <v>0</v>
      </c>
    </row>
    <row r="133" customFormat="false" ht="14.25" hidden="false" customHeight="false" outlineLevel="3" collapsed="false">
      <c r="E133" s="3" t="s">
        <v>337</v>
      </c>
      <c r="G133" s="7" t="str">
        <f aca="false">Currency_unit&amp;"'M"</f>
        <v>US$'M</v>
      </c>
      <c r="Y133" s="99" t="n">
        <f aca="false">SUM(AA133:DB133)</f>
        <v>0</v>
      </c>
      <c r="AA133" s="135" t="n">
        <v>0</v>
      </c>
      <c r="AB133" s="135" t="n">
        <v>0</v>
      </c>
      <c r="AC133" s="135" t="n">
        <v>0</v>
      </c>
      <c r="AD133" s="135" t="n">
        <v>0</v>
      </c>
      <c r="AE133" s="135" t="n">
        <v>0</v>
      </c>
      <c r="AF133" s="135" t="n">
        <v>0</v>
      </c>
      <c r="AG133" s="135" t="n">
        <v>0</v>
      </c>
      <c r="AH133" s="135" t="n">
        <v>0</v>
      </c>
      <c r="AI133" s="135" t="n">
        <v>0</v>
      </c>
      <c r="AJ133" s="135" t="n">
        <v>0</v>
      </c>
      <c r="AK133" s="135" t="n">
        <v>0</v>
      </c>
      <c r="AL133" s="135" t="n">
        <v>0</v>
      </c>
      <c r="AM133" s="135" t="n">
        <v>0</v>
      </c>
      <c r="AN133" s="135" t="n">
        <v>0</v>
      </c>
      <c r="AO133" s="135" t="n">
        <v>0</v>
      </c>
      <c r="AP133" s="135" t="n">
        <v>0</v>
      </c>
      <c r="AQ133" s="135" t="n">
        <v>0</v>
      </c>
      <c r="AR133" s="135" t="n">
        <v>0</v>
      </c>
      <c r="AS133" s="135" t="n">
        <v>0</v>
      </c>
      <c r="AT133" s="135" t="n">
        <v>0</v>
      </c>
      <c r="AU133" s="135" t="n">
        <v>0</v>
      </c>
      <c r="AV133" s="135" t="n">
        <v>0</v>
      </c>
      <c r="AW133" s="135" t="n">
        <v>0</v>
      </c>
      <c r="AX133" s="135" t="n">
        <v>0</v>
      </c>
      <c r="AY133" s="135" t="n">
        <v>0</v>
      </c>
      <c r="AZ133" s="135" t="n">
        <v>0</v>
      </c>
      <c r="BA133" s="135" t="n">
        <v>0</v>
      </c>
      <c r="BB133" s="135" t="n">
        <v>0</v>
      </c>
      <c r="BC133" s="135" t="n">
        <v>0</v>
      </c>
      <c r="BD133" s="135" t="n">
        <v>0</v>
      </c>
      <c r="BE133" s="135" t="n">
        <v>0</v>
      </c>
      <c r="BF133" s="135" t="n">
        <v>0</v>
      </c>
      <c r="BG133" s="135" t="n">
        <v>0</v>
      </c>
      <c r="BH133" s="135" t="n">
        <v>0</v>
      </c>
      <c r="BI133" s="135" t="n">
        <v>0</v>
      </c>
      <c r="BJ133" s="135" t="n">
        <v>0</v>
      </c>
      <c r="BK133" s="135" t="n">
        <v>0</v>
      </c>
      <c r="BL133" s="135" t="n">
        <v>0</v>
      </c>
      <c r="BM133" s="135" t="n">
        <v>0</v>
      </c>
      <c r="BN133" s="135" t="n">
        <v>0</v>
      </c>
      <c r="BO133" s="135" t="n">
        <v>0</v>
      </c>
      <c r="BP133" s="135" t="n">
        <v>0</v>
      </c>
      <c r="BQ133" s="135" t="n">
        <v>0</v>
      </c>
      <c r="BR133" s="135" t="n">
        <v>0</v>
      </c>
      <c r="BS133" s="135" t="n">
        <v>0</v>
      </c>
      <c r="BT133" s="135" t="n">
        <v>0</v>
      </c>
      <c r="BU133" s="135" t="n">
        <v>0</v>
      </c>
      <c r="BV133" s="135" t="n">
        <v>0</v>
      </c>
      <c r="BW133" s="135" t="n">
        <v>0</v>
      </c>
      <c r="BX133" s="135" t="n">
        <v>0</v>
      </c>
      <c r="BY133" s="135" t="n">
        <v>0</v>
      </c>
      <c r="BZ133" s="135" t="n">
        <v>0</v>
      </c>
      <c r="CA133" s="135" t="n">
        <v>0</v>
      </c>
      <c r="CB133" s="135" t="n">
        <v>0</v>
      </c>
      <c r="CC133" s="135" t="n">
        <v>0</v>
      </c>
      <c r="CD133" s="135" t="n">
        <v>0</v>
      </c>
      <c r="CE133" s="135" t="n">
        <v>0</v>
      </c>
      <c r="CF133" s="135" t="n">
        <v>0</v>
      </c>
      <c r="CG133" s="135" t="n">
        <v>0</v>
      </c>
      <c r="CH133" s="135" t="n">
        <v>0</v>
      </c>
      <c r="CI133" s="135" t="n">
        <v>0</v>
      </c>
      <c r="CJ133" s="135" t="n">
        <v>0</v>
      </c>
      <c r="CK133" s="135" t="n">
        <v>0</v>
      </c>
      <c r="CL133" s="135" t="n">
        <v>0</v>
      </c>
      <c r="CM133" s="135" t="n">
        <v>0</v>
      </c>
      <c r="CN133" s="135" t="n">
        <v>0</v>
      </c>
      <c r="CO133" s="135" t="n">
        <v>0</v>
      </c>
      <c r="CP133" s="135" t="n">
        <v>0</v>
      </c>
      <c r="CQ133" s="135" t="n">
        <v>0</v>
      </c>
      <c r="CR133" s="135" t="n">
        <v>0</v>
      </c>
      <c r="CS133" s="135" t="n">
        <v>0</v>
      </c>
      <c r="CT133" s="135" t="n">
        <v>0</v>
      </c>
      <c r="CU133" s="135" t="n">
        <v>0</v>
      </c>
      <c r="CV133" s="135" t="n">
        <v>0</v>
      </c>
      <c r="CW133" s="135" t="n">
        <v>0</v>
      </c>
      <c r="CX133" s="135" t="n">
        <v>0</v>
      </c>
      <c r="CY133" s="135" t="n">
        <v>0</v>
      </c>
      <c r="CZ133" s="135" t="n">
        <v>0</v>
      </c>
      <c r="DA133" s="135" t="n">
        <v>0</v>
      </c>
      <c r="DB133" s="135" t="n">
        <v>0</v>
      </c>
    </row>
    <row r="134" customFormat="false" ht="14.25" hidden="false" customHeight="false" outlineLevel="3" collapsed="false">
      <c r="E134" s="3" t="s">
        <v>338</v>
      </c>
      <c r="G134" s="7" t="str">
        <f aca="false">Currency_unit&amp;"'M"</f>
        <v>US$'M</v>
      </c>
      <c r="Y134" s="99" t="n">
        <f aca="false">SUM(AA134:DB134)</f>
        <v>0</v>
      </c>
      <c r="AA134" s="135" t="n">
        <v>0</v>
      </c>
      <c r="AB134" s="135" t="n">
        <v>0</v>
      </c>
      <c r="AC134" s="135" t="n">
        <v>0</v>
      </c>
      <c r="AD134" s="135" t="n">
        <v>0</v>
      </c>
      <c r="AE134" s="135" t="n">
        <v>0</v>
      </c>
      <c r="AF134" s="135" t="n">
        <v>0</v>
      </c>
      <c r="AG134" s="135" t="n">
        <v>0</v>
      </c>
      <c r="AH134" s="135" t="n">
        <v>0</v>
      </c>
      <c r="AI134" s="135" t="n">
        <v>0</v>
      </c>
      <c r="AJ134" s="135" t="n">
        <v>0</v>
      </c>
      <c r="AK134" s="135" t="n">
        <v>0</v>
      </c>
      <c r="AL134" s="135" t="n">
        <v>0</v>
      </c>
      <c r="AM134" s="135" t="n">
        <v>0</v>
      </c>
      <c r="AN134" s="135" t="n">
        <v>0</v>
      </c>
      <c r="AO134" s="135" t="n">
        <v>0</v>
      </c>
      <c r="AP134" s="135" t="n">
        <v>0</v>
      </c>
      <c r="AQ134" s="135" t="n">
        <v>0</v>
      </c>
      <c r="AR134" s="135" t="n">
        <v>0</v>
      </c>
      <c r="AS134" s="135" t="n">
        <v>0</v>
      </c>
      <c r="AT134" s="135" t="n">
        <v>0</v>
      </c>
      <c r="AU134" s="135" t="n">
        <v>0</v>
      </c>
      <c r="AV134" s="135" t="n">
        <v>0</v>
      </c>
      <c r="AW134" s="135" t="n">
        <v>0</v>
      </c>
      <c r="AX134" s="135" t="n">
        <v>0</v>
      </c>
      <c r="AY134" s="135" t="n">
        <v>0</v>
      </c>
      <c r="AZ134" s="135" t="n">
        <v>0</v>
      </c>
      <c r="BA134" s="135" t="n">
        <v>0</v>
      </c>
      <c r="BB134" s="135" t="n">
        <v>0</v>
      </c>
      <c r="BC134" s="135" t="n">
        <v>0</v>
      </c>
      <c r="BD134" s="135" t="n">
        <v>0</v>
      </c>
      <c r="BE134" s="135" t="n">
        <v>0</v>
      </c>
      <c r="BF134" s="135" t="n">
        <v>0</v>
      </c>
      <c r="BG134" s="135" t="n">
        <v>0</v>
      </c>
      <c r="BH134" s="135" t="n">
        <v>0</v>
      </c>
      <c r="BI134" s="135" t="n">
        <v>0</v>
      </c>
      <c r="BJ134" s="135" t="n">
        <v>0</v>
      </c>
      <c r="BK134" s="135" t="n">
        <v>0</v>
      </c>
      <c r="BL134" s="135" t="n">
        <v>0</v>
      </c>
      <c r="BM134" s="135" t="n">
        <v>0</v>
      </c>
      <c r="BN134" s="135" t="n">
        <v>0</v>
      </c>
      <c r="BO134" s="135" t="n">
        <v>0</v>
      </c>
      <c r="BP134" s="135" t="n">
        <v>0</v>
      </c>
      <c r="BQ134" s="135" t="n">
        <v>0</v>
      </c>
      <c r="BR134" s="135" t="n">
        <v>0</v>
      </c>
      <c r="BS134" s="135" t="n">
        <v>0</v>
      </c>
      <c r="BT134" s="135" t="n">
        <v>0</v>
      </c>
      <c r="BU134" s="135" t="n">
        <v>0</v>
      </c>
      <c r="BV134" s="135" t="n">
        <v>0</v>
      </c>
      <c r="BW134" s="135" t="n">
        <v>0</v>
      </c>
      <c r="BX134" s="135" t="n">
        <v>0</v>
      </c>
      <c r="BY134" s="135" t="n">
        <v>0</v>
      </c>
      <c r="BZ134" s="135" t="n">
        <v>0</v>
      </c>
      <c r="CA134" s="135" t="n">
        <v>0</v>
      </c>
      <c r="CB134" s="135" t="n">
        <v>0</v>
      </c>
      <c r="CC134" s="135" t="n">
        <v>0</v>
      </c>
      <c r="CD134" s="135" t="n">
        <v>0</v>
      </c>
      <c r="CE134" s="135" t="n">
        <v>0</v>
      </c>
      <c r="CF134" s="135" t="n">
        <v>0</v>
      </c>
      <c r="CG134" s="135" t="n">
        <v>0</v>
      </c>
      <c r="CH134" s="135" t="n">
        <v>0</v>
      </c>
      <c r="CI134" s="135" t="n">
        <v>0</v>
      </c>
      <c r="CJ134" s="135" t="n">
        <v>0</v>
      </c>
      <c r="CK134" s="135" t="n">
        <v>0</v>
      </c>
      <c r="CL134" s="135" t="n">
        <v>0</v>
      </c>
      <c r="CM134" s="135" t="n">
        <v>0</v>
      </c>
      <c r="CN134" s="135" t="n">
        <v>0</v>
      </c>
      <c r="CO134" s="135" t="n">
        <v>0</v>
      </c>
      <c r="CP134" s="135" t="n">
        <v>0</v>
      </c>
      <c r="CQ134" s="135" t="n">
        <v>0</v>
      </c>
      <c r="CR134" s="135" t="n">
        <v>0</v>
      </c>
      <c r="CS134" s="135" t="n">
        <v>0</v>
      </c>
      <c r="CT134" s="135" t="n">
        <v>0</v>
      </c>
      <c r="CU134" s="135" t="n">
        <v>0</v>
      </c>
      <c r="CV134" s="135" t="n">
        <v>0</v>
      </c>
      <c r="CW134" s="135" t="n">
        <v>0</v>
      </c>
      <c r="CX134" s="135" t="n">
        <v>0</v>
      </c>
      <c r="CY134" s="135" t="n">
        <v>0</v>
      </c>
      <c r="CZ134" s="135" t="n">
        <v>0</v>
      </c>
      <c r="DA134" s="135" t="n">
        <v>0</v>
      </c>
      <c r="DB134" s="135" t="n">
        <v>0</v>
      </c>
    </row>
    <row r="135" customFormat="false" ht="14.25" hidden="false" customHeight="false" outlineLevel="3" collapsed="false">
      <c r="E135" s="3" t="s">
        <v>339</v>
      </c>
      <c r="G135" s="7" t="str">
        <f aca="false">Currency_unit&amp;"'M"</f>
        <v>US$'M</v>
      </c>
      <c r="Y135" s="99" t="n">
        <f aca="false">SUM(AA135:DB135)</f>
        <v>0</v>
      </c>
      <c r="AA135" s="135" t="n">
        <v>0</v>
      </c>
      <c r="AB135" s="135" t="n">
        <v>0</v>
      </c>
      <c r="AC135" s="135" t="n">
        <v>0</v>
      </c>
      <c r="AD135" s="135" t="n">
        <v>0</v>
      </c>
      <c r="AE135" s="135" t="n">
        <v>0</v>
      </c>
      <c r="AF135" s="135" t="n">
        <v>0</v>
      </c>
      <c r="AG135" s="135" t="n">
        <v>0</v>
      </c>
      <c r="AH135" s="135" t="n">
        <v>0</v>
      </c>
      <c r="AI135" s="135" t="n">
        <v>0</v>
      </c>
      <c r="AJ135" s="135" t="n">
        <v>0</v>
      </c>
      <c r="AK135" s="135" t="n">
        <v>0</v>
      </c>
      <c r="AL135" s="135" t="n">
        <v>0</v>
      </c>
      <c r="AM135" s="135" t="n">
        <v>0</v>
      </c>
      <c r="AN135" s="135" t="n">
        <v>0</v>
      </c>
      <c r="AO135" s="135" t="n">
        <v>0</v>
      </c>
      <c r="AP135" s="135" t="n">
        <v>0</v>
      </c>
      <c r="AQ135" s="135" t="n">
        <v>0</v>
      </c>
      <c r="AR135" s="135" t="n">
        <v>0</v>
      </c>
      <c r="AS135" s="135" t="n">
        <v>0</v>
      </c>
      <c r="AT135" s="135" t="n">
        <v>0</v>
      </c>
      <c r="AU135" s="135" t="n">
        <v>0</v>
      </c>
      <c r="AV135" s="135" t="n">
        <v>0</v>
      </c>
      <c r="AW135" s="135" t="n">
        <v>0</v>
      </c>
      <c r="AX135" s="135" t="n">
        <v>0</v>
      </c>
      <c r="AY135" s="135" t="n">
        <v>0</v>
      </c>
      <c r="AZ135" s="135" t="n">
        <v>0</v>
      </c>
      <c r="BA135" s="135" t="n">
        <v>0</v>
      </c>
      <c r="BB135" s="135" t="n">
        <v>0</v>
      </c>
      <c r="BC135" s="135" t="n">
        <v>0</v>
      </c>
      <c r="BD135" s="135" t="n">
        <v>0</v>
      </c>
      <c r="BE135" s="135" t="n">
        <v>0</v>
      </c>
      <c r="BF135" s="135" t="n">
        <v>0</v>
      </c>
      <c r="BG135" s="135" t="n">
        <v>0</v>
      </c>
      <c r="BH135" s="135" t="n">
        <v>0</v>
      </c>
      <c r="BI135" s="135" t="n">
        <v>0</v>
      </c>
      <c r="BJ135" s="135" t="n">
        <v>0</v>
      </c>
      <c r="BK135" s="135" t="n">
        <v>0</v>
      </c>
      <c r="BL135" s="135" t="n">
        <v>0</v>
      </c>
      <c r="BM135" s="135" t="n">
        <v>0</v>
      </c>
      <c r="BN135" s="135" t="n">
        <v>0</v>
      </c>
      <c r="BO135" s="135" t="n">
        <v>0</v>
      </c>
      <c r="BP135" s="135" t="n">
        <v>0</v>
      </c>
      <c r="BQ135" s="135" t="n">
        <v>0</v>
      </c>
      <c r="BR135" s="135" t="n">
        <v>0</v>
      </c>
      <c r="BS135" s="135" t="n">
        <v>0</v>
      </c>
      <c r="BT135" s="135" t="n">
        <v>0</v>
      </c>
      <c r="BU135" s="135" t="n">
        <v>0</v>
      </c>
      <c r="BV135" s="135" t="n">
        <v>0</v>
      </c>
      <c r="BW135" s="135" t="n">
        <v>0</v>
      </c>
      <c r="BX135" s="135" t="n">
        <v>0</v>
      </c>
      <c r="BY135" s="135" t="n">
        <v>0</v>
      </c>
      <c r="BZ135" s="135" t="n">
        <v>0</v>
      </c>
      <c r="CA135" s="135" t="n">
        <v>0</v>
      </c>
      <c r="CB135" s="135" t="n">
        <v>0</v>
      </c>
      <c r="CC135" s="135" t="n">
        <v>0</v>
      </c>
      <c r="CD135" s="135" t="n">
        <v>0</v>
      </c>
      <c r="CE135" s="135" t="n">
        <v>0</v>
      </c>
      <c r="CF135" s="135" t="n">
        <v>0</v>
      </c>
      <c r="CG135" s="135" t="n">
        <v>0</v>
      </c>
      <c r="CH135" s="135" t="n">
        <v>0</v>
      </c>
      <c r="CI135" s="135" t="n">
        <v>0</v>
      </c>
      <c r="CJ135" s="135" t="n">
        <v>0</v>
      </c>
      <c r="CK135" s="135" t="n">
        <v>0</v>
      </c>
      <c r="CL135" s="135" t="n">
        <v>0</v>
      </c>
      <c r="CM135" s="135" t="n">
        <v>0</v>
      </c>
      <c r="CN135" s="135" t="n">
        <v>0</v>
      </c>
      <c r="CO135" s="135" t="n">
        <v>0</v>
      </c>
      <c r="CP135" s="135" t="n">
        <v>0</v>
      </c>
      <c r="CQ135" s="135" t="n">
        <v>0</v>
      </c>
      <c r="CR135" s="135" t="n">
        <v>0</v>
      </c>
      <c r="CS135" s="135" t="n">
        <v>0</v>
      </c>
      <c r="CT135" s="135" t="n">
        <v>0</v>
      </c>
      <c r="CU135" s="135" t="n">
        <v>0</v>
      </c>
      <c r="CV135" s="135" t="n">
        <v>0</v>
      </c>
      <c r="CW135" s="135" t="n">
        <v>0</v>
      </c>
      <c r="CX135" s="135" t="n">
        <v>0</v>
      </c>
      <c r="CY135" s="135" t="n">
        <v>0</v>
      </c>
      <c r="CZ135" s="135" t="n">
        <v>0</v>
      </c>
      <c r="DA135" s="135" t="n">
        <v>0</v>
      </c>
      <c r="DB135" s="135" t="n">
        <v>0</v>
      </c>
    </row>
    <row r="136" customFormat="false" ht="14.25" hidden="false" customHeight="false" outlineLevel="3" collapsed="false">
      <c r="E136" s="3" t="s">
        <v>340</v>
      </c>
      <c r="G136" s="7" t="str">
        <f aca="false">Currency_unit&amp;"'M"</f>
        <v>US$'M</v>
      </c>
      <c r="Y136" s="99" t="n">
        <f aca="false">SUM(AA136:DB136)</f>
        <v>0</v>
      </c>
      <c r="AA136" s="135" t="n">
        <v>0</v>
      </c>
      <c r="AB136" s="135" t="n">
        <v>0</v>
      </c>
      <c r="AC136" s="135" t="n">
        <v>0</v>
      </c>
      <c r="AD136" s="135" t="n">
        <v>0</v>
      </c>
      <c r="AE136" s="135" t="n">
        <v>0</v>
      </c>
      <c r="AF136" s="135" t="n">
        <v>0</v>
      </c>
      <c r="AG136" s="135" t="n">
        <v>0</v>
      </c>
      <c r="AH136" s="135" t="n">
        <v>0</v>
      </c>
      <c r="AI136" s="135" t="n">
        <v>0</v>
      </c>
      <c r="AJ136" s="135" t="n">
        <v>0</v>
      </c>
      <c r="AK136" s="135" t="n">
        <v>0</v>
      </c>
      <c r="AL136" s="135" t="n">
        <v>0</v>
      </c>
      <c r="AM136" s="135" t="n">
        <v>0</v>
      </c>
      <c r="AN136" s="135" t="n">
        <v>0</v>
      </c>
      <c r="AO136" s="135" t="n">
        <v>0</v>
      </c>
      <c r="AP136" s="135" t="n">
        <v>0</v>
      </c>
      <c r="AQ136" s="135" t="n">
        <v>0</v>
      </c>
      <c r="AR136" s="135" t="n">
        <v>0</v>
      </c>
      <c r="AS136" s="135" t="n">
        <v>0</v>
      </c>
      <c r="AT136" s="135" t="n">
        <v>0</v>
      </c>
      <c r="AU136" s="135" t="n">
        <v>0</v>
      </c>
      <c r="AV136" s="135" t="n">
        <v>0</v>
      </c>
      <c r="AW136" s="135" t="n">
        <v>0</v>
      </c>
      <c r="AX136" s="135" t="n">
        <v>0</v>
      </c>
      <c r="AY136" s="135" t="n">
        <v>0</v>
      </c>
      <c r="AZ136" s="135" t="n">
        <v>0</v>
      </c>
      <c r="BA136" s="135" t="n">
        <v>0</v>
      </c>
      <c r="BB136" s="135" t="n">
        <v>0</v>
      </c>
      <c r="BC136" s="135" t="n">
        <v>0</v>
      </c>
      <c r="BD136" s="135" t="n">
        <v>0</v>
      </c>
      <c r="BE136" s="135" t="n">
        <v>0</v>
      </c>
      <c r="BF136" s="135" t="n">
        <v>0</v>
      </c>
      <c r="BG136" s="135" t="n">
        <v>0</v>
      </c>
      <c r="BH136" s="135" t="n">
        <v>0</v>
      </c>
      <c r="BI136" s="135" t="n">
        <v>0</v>
      </c>
      <c r="BJ136" s="135" t="n">
        <v>0</v>
      </c>
      <c r="BK136" s="135" t="n">
        <v>0</v>
      </c>
      <c r="BL136" s="135" t="n">
        <v>0</v>
      </c>
      <c r="BM136" s="135" t="n">
        <v>0</v>
      </c>
      <c r="BN136" s="135" t="n">
        <v>0</v>
      </c>
      <c r="BO136" s="135" t="n">
        <v>0</v>
      </c>
      <c r="BP136" s="135" t="n">
        <v>0</v>
      </c>
      <c r="BQ136" s="135" t="n">
        <v>0</v>
      </c>
      <c r="BR136" s="135" t="n">
        <v>0</v>
      </c>
      <c r="BS136" s="135" t="n">
        <v>0</v>
      </c>
      <c r="BT136" s="135" t="n">
        <v>0</v>
      </c>
      <c r="BU136" s="135" t="n">
        <v>0</v>
      </c>
      <c r="BV136" s="135" t="n">
        <v>0</v>
      </c>
      <c r="BW136" s="135" t="n">
        <v>0</v>
      </c>
      <c r="BX136" s="135" t="n">
        <v>0</v>
      </c>
      <c r="BY136" s="135" t="n">
        <v>0</v>
      </c>
      <c r="BZ136" s="135" t="n">
        <v>0</v>
      </c>
      <c r="CA136" s="135" t="n">
        <v>0</v>
      </c>
      <c r="CB136" s="135" t="n">
        <v>0</v>
      </c>
      <c r="CC136" s="135" t="n">
        <v>0</v>
      </c>
      <c r="CD136" s="135" t="n">
        <v>0</v>
      </c>
      <c r="CE136" s="135" t="n">
        <v>0</v>
      </c>
      <c r="CF136" s="135" t="n">
        <v>0</v>
      </c>
      <c r="CG136" s="135" t="n">
        <v>0</v>
      </c>
      <c r="CH136" s="135" t="n">
        <v>0</v>
      </c>
      <c r="CI136" s="135" t="n">
        <v>0</v>
      </c>
      <c r="CJ136" s="135" t="n">
        <v>0</v>
      </c>
      <c r="CK136" s="135" t="n">
        <v>0</v>
      </c>
      <c r="CL136" s="135" t="n">
        <v>0</v>
      </c>
      <c r="CM136" s="135" t="n">
        <v>0</v>
      </c>
      <c r="CN136" s="135" t="n">
        <v>0</v>
      </c>
      <c r="CO136" s="135" t="n">
        <v>0</v>
      </c>
      <c r="CP136" s="135" t="n">
        <v>0</v>
      </c>
      <c r="CQ136" s="135" t="n">
        <v>0</v>
      </c>
      <c r="CR136" s="135" t="n">
        <v>0</v>
      </c>
      <c r="CS136" s="135" t="n">
        <v>0</v>
      </c>
      <c r="CT136" s="135" t="n">
        <v>0</v>
      </c>
      <c r="CU136" s="135" t="n">
        <v>0</v>
      </c>
      <c r="CV136" s="135" t="n">
        <v>0</v>
      </c>
      <c r="CW136" s="135" t="n">
        <v>0</v>
      </c>
      <c r="CX136" s="135" t="n">
        <v>0</v>
      </c>
      <c r="CY136" s="135" t="n">
        <v>0</v>
      </c>
      <c r="CZ136" s="135" t="n">
        <v>0</v>
      </c>
      <c r="DA136" s="135" t="n">
        <v>0</v>
      </c>
      <c r="DB136" s="135" t="n">
        <v>0</v>
      </c>
    </row>
    <row r="137" customFormat="false" ht="14.25" hidden="false" customHeight="false" outlineLevel="3" collapsed="false">
      <c r="E137" s="3" t="s">
        <v>341</v>
      </c>
      <c r="G137" s="7" t="str">
        <f aca="false">Currency_unit&amp;"'M"</f>
        <v>US$'M</v>
      </c>
      <c r="Y137" s="99" t="n">
        <f aca="false">SUM(AA137:DB137)</f>
        <v>0</v>
      </c>
      <c r="AA137" s="135" t="n">
        <v>0</v>
      </c>
      <c r="AB137" s="135" t="n">
        <v>0</v>
      </c>
      <c r="AC137" s="135" t="n">
        <v>0</v>
      </c>
      <c r="AD137" s="135" t="n">
        <v>0</v>
      </c>
      <c r="AE137" s="135" t="n">
        <v>0</v>
      </c>
      <c r="AF137" s="135" t="n">
        <v>0</v>
      </c>
      <c r="AG137" s="135" t="n">
        <v>0</v>
      </c>
      <c r="AH137" s="135" t="n">
        <v>0</v>
      </c>
      <c r="AI137" s="135" t="n">
        <v>0</v>
      </c>
      <c r="AJ137" s="135" t="n">
        <v>0</v>
      </c>
      <c r="AK137" s="135" t="n">
        <v>0</v>
      </c>
      <c r="AL137" s="135" t="n">
        <v>0</v>
      </c>
      <c r="AM137" s="135" t="n">
        <v>0</v>
      </c>
      <c r="AN137" s="135" t="n">
        <v>0</v>
      </c>
      <c r="AO137" s="135" t="n">
        <v>0</v>
      </c>
      <c r="AP137" s="135" t="n">
        <v>0</v>
      </c>
      <c r="AQ137" s="135" t="n">
        <v>0</v>
      </c>
      <c r="AR137" s="135" t="n">
        <v>0</v>
      </c>
      <c r="AS137" s="135" t="n">
        <v>0</v>
      </c>
      <c r="AT137" s="135" t="n">
        <v>0</v>
      </c>
      <c r="AU137" s="135" t="n">
        <v>0</v>
      </c>
      <c r="AV137" s="135" t="n">
        <v>0</v>
      </c>
      <c r="AW137" s="135" t="n">
        <v>0</v>
      </c>
      <c r="AX137" s="135" t="n">
        <v>0</v>
      </c>
      <c r="AY137" s="135" t="n">
        <v>0</v>
      </c>
      <c r="AZ137" s="135" t="n">
        <v>0</v>
      </c>
      <c r="BA137" s="135" t="n">
        <v>0</v>
      </c>
      <c r="BB137" s="135" t="n">
        <v>0</v>
      </c>
      <c r="BC137" s="135" t="n">
        <v>0</v>
      </c>
      <c r="BD137" s="135" t="n">
        <v>0</v>
      </c>
      <c r="BE137" s="135" t="n">
        <v>0</v>
      </c>
      <c r="BF137" s="135" t="n">
        <v>0</v>
      </c>
      <c r="BG137" s="135" t="n">
        <v>0</v>
      </c>
      <c r="BH137" s="135" t="n">
        <v>0</v>
      </c>
      <c r="BI137" s="135" t="n">
        <v>0</v>
      </c>
      <c r="BJ137" s="135" t="n">
        <v>0</v>
      </c>
      <c r="BK137" s="135" t="n">
        <v>0</v>
      </c>
      <c r="BL137" s="135" t="n">
        <v>0</v>
      </c>
      <c r="BM137" s="135" t="n">
        <v>0</v>
      </c>
      <c r="BN137" s="135" t="n">
        <v>0</v>
      </c>
      <c r="BO137" s="135" t="n">
        <v>0</v>
      </c>
      <c r="BP137" s="135" t="n">
        <v>0</v>
      </c>
      <c r="BQ137" s="135" t="n">
        <v>0</v>
      </c>
      <c r="BR137" s="135" t="n">
        <v>0</v>
      </c>
      <c r="BS137" s="135" t="n">
        <v>0</v>
      </c>
      <c r="BT137" s="135" t="n">
        <v>0</v>
      </c>
      <c r="BU137" s="135" t="n">
        <v>0</v>
      </c>
      <c r="BV137" s="135" t="n">
        <v>0</v>
      </c>
      <c r="BW137" s="135" t="n">
        <v>0</v>
      </c>
      <c r="BX137" s="135" t="n">
        <v>0</v>
      </c>
      <c r="BY137" s="135" t="n">
        <v>0</v>
      </c>
      <c r="BZ137" s="135" t="n">
        <v>0</v>
      </c>
      <c r="CA137" s="135" t="n">
        <v>0</v>
      </c>
      <c r="CB137" s="135" t="n">
        <v>0</v>
      </c>
      <c r="CC137" s="135" t="n">
        <v>0</v>
      </c>
      <c r="CD137" s="135" t="n">
        <v>0</v>
      </c>
      <c r="CE137" s="135" t="n">
        <v>0</v>
      </c>
      <c r="CF137" s="135" t="n">
        <v>0</v>
      </c>
      <c r="CG137" s="135" t="n">
        <v>0</v>
      </c>
      <c r="CH137" s="135" t="n">
        <v>0</v>
      </c>
      <c r="CI137" s="135" t="n">
        <v>0</v>
      </c>
      <c r="CJ137" s="135" t="n">
        <v>0</v>
      </c>
      <c r="CK137" s="135" t="n">
        <v>0</v>
      </c>
      <c r="CL137" s="135" t="n">
        <v>0</v>
      </c>
      <c r="CM137" s="135" t="n">
        <v>0</v>
      </c>
      <c r="CN137" s="135" t="n">
        <v>0</v>
      </c>
      <c r="CO137" s="135" t="n">
        <v>0</v>
      </c>
      <c r="CP137" s="135" t="n">
        <v>0</v>
      </c>
      <c r="CQ137" s="135" t="n">
        <v>0</v>
      </c>
      <c r="CR137" s="135" t="n">
        <v>0</v>
      </c>
      <c r="CS137" s="135" t="n">
        <v>0</v>
      </c>
      <c r="CT137" s="135" t="n">
        <v>0</v>
      </c>
      <c r="CU137" s="135" t="n">
        <v>0</v>
      </c>
      <c r="CV137" s="135" t="n">
        <v>0</v>
      </c>
      <c r="CW137" s="135" t="n">
        <v>0</v>
      </c>
      <c r="CX137" s="135" t="n">
        <v>0</v>
      </c>
      <c r="CY137" s="135" t="n">
        <v>0</v>
      </c>
      <c r="CZ137" s="135" t="n">
        <v>0</v>
      </c>
      <c r="DA137" s="135" t="n">
        <v>0</v>
      </c>
      <c r="DB137" s="135" t="n">
        <v>0</v>
      </c>
    </row>
    <row r="138" customFormat="false" ht="14.25" hidden="false" customHeight="false" outlineLevel="3" collapsed="false">
      <c r="E138" s="3" t="s">
        <v>342</v>
      </c>
      <c r="G138" s="7" t="str">
        <f aca="false">Currency_unit&amp;"'M"</f>
        <v>US$'M</v>
      </c>
      <c r="Y138" s="99" t="n">
        <f aca="false">SUM(AA138:DB138)</f>
        <v>0</v>
      </c>
      <c r="AA138" s="135" t="n">
        <v>0</v>
      </c>
      <c r="AB138" s="135" t="n">
        <v>0</v>
      </c>
      <c r="AC138" s="135" t="n">
        <v>0</v>
      </c>
      <c r="AD138" s="135" t="n">
        <v>0</v>
      </c>
      <c r="AE138" s="135" t="n">
        <v>0</v>
      </c>
      <c r="AF138" s="135" t="n">
        <v>0</v>
      </c>
      <c r="AG138" s="135" t="n">
        <v>0</v>
      </c>
      <c r="AH138" s="135" t="n">
        <v>0</v>
      </c>
      <c r="AI138" s="135" t="n">
        <v>0</v>
      </c>
      <c r="AJ138" s="135" t="n">
        <v>0</v>
      </c>
      <c r="AK138" s="135" t="n">
        <v>0</v>
      </c>
      <c r="AL138" s="135" t="n">
        <v>0</v>
      </c>
      <c r="AM138" s="135" t="n">
        <v>0</v>
      </c>
      <c r="AN138" s="135" t="n">
        <v>0</v>
      </c>
      <c r="AO138" s="135" t="n">
        <v>0</v>
      </c>
      <c r="AP138" s="135" t="n">
        <v>0</v>
      </c>
      <c r="AQ138" s="135" t="n">
        <v>0</v>
      </c>
      <c r="AR138" s="135" t="n">
        <v>0</v>
      </c>
      <c r="AS138" s="135" t="n">
        <v>0</v>
      </c>
      <c r="AT138" s="135" t="n">
        <v>0</v>
      </c>
      <c r="AU138" s="135" t="n">
        <v>0</v>
      </c>
      <c r="AV138" s="135" t="n">
        <v>0</v>
      </c>
      <c r="AW138" s="135" t="n">
        <v>0</v>
      </c>
      <c r="AX138" s="135" t="n">
        <v>0</v>
      </c>
      <c r="AY138" s="135" t="n">
        <v>0</v>
      </c>
      <c r="AZ138" s="135" t="n">
        <v>0</v>
      </c>
      <c r="BA138" s="135" t="n">
        <v>0</v>
      </c>
      <c r="BB138" s="135" t="n">
        <v>0</v>
      </c>
      <c r="BC138" s="135" t="n">
        <v>0</v>
      </c>
      <c r="BD138" s="135" t="n">
        <v>0</v>
      </c>
      <c r="BE138" s="135" t="n">
        <v>0</v>
      </c>
      <c r="BF138" s="135" t="n">
        <v>0</v>
      </c>
      <c r="BG138" s="135" t="n">
        <v>0</v>
      </c>
      <c r="BH138" s="135" t="n">
        <v>0</v>
      </c>
      <c r="BI138" s="135" t="n">
        <v>0</v>
      </c>
      <c r="BJ138" s="135" t="n">
        <v>0</v>
      </c>
      <c r="BK138" s="135" t="n">
        <v>0</v>
      </c>
      <c r="BL138" s="135" t="n">
        <v>0</v>
      </c>
      <c r="BM138" s="135" t="n">
        <v>0</v>
      </c>
      <c r="BN138" s="135" t="n">
        <v>0</v>
      </c>
      <c r="BO138" s="135" t="n">
        <v>0</v>
      </c>
      <c r="BP138" s="135" t="n">
        <v>0</v>
      </c>
      <c r="BQ138" s="135" t="n">
        <v>0</v>
      </c>
      <c r="BR138" s="135" t="n">
        <v>0</v>
      </c>
      <c r="BS138" s="135" t="n">
        <v>0</v>
      </c>
      <c r="BT138" s="135" t="n">
        <v>0</v>
      </c>
      <c r="BU138" s="135" t="n">
        <v>0</v>
      </c>
      <c r="BV138" s="135" t="n">
        <v>0</v>
      </c>
      <c r="BW138" s="135" t="n">
        <v>0</v>
      </c>
      <c r="BX138" s="135" t="n">
        <v>0</v>
      </c>
      <c r="BY138" s="135" t="n">
        <v>0</v>
      </c>
      <c r="BZ138" s="135" t="n">
        <v>0</v>
      </c>
      <c r="CA138" s="135" t="n">
        <v>0</v>
      </c>
      <c r="CB138" s="135" t="n">
        <v>0</v>
      </c>
      <c r="CC138" s="135" t="n">
        <v>0</v>
      </c>
      <c r="CD138" s="135" t="n">
        <v>0</v>
      </c>
      <c r="CE138" s="135" t="n">
        <v>0</v>
      </c>
      <c r="CF138" s="135" t="n">
        <v>0</v>
      </c>
      <c r="CG138" s="135" t="n">
        <v>0</v>
      </c>
      <c r="CH138" s="135" t="n">
        <v>0</v>
      </c>
      <c r="CI138" s="135" t="n">
        <v>0</v>
      </c>
      <c r="CJ138" s="135" t="n">
        <v>0</v>
      </c>
      <c r="CK138" s="135" t="n">
        <v>0</v>
      </c>
      <c r="CL138" s="135" t="n">
        <v>0</v>
      </c>
      <c r="CM138" s="135" t="n">
        <v>0</v>
      </c>
      <c r="CN138" s="135" t="n">
        <v>0</v>
      </c>
      <c r="CO138" s="135" t="n">
        <v>0</v>
      </c>
      <c r="CP138" s="135" t="n">
        <v>0</v>
      </c>
      <c r="CQ138" s="135" t="n">
        <v>0</v>
      </c>
      <c r="CR138" s="135" t="n">
        <v>0</v>
      </c>
      <c r="CS138" s="135" t="n">
        <v>0</v>
      </c>
      <c r="CT138" s="135" t="n">
        <v>0</v>
      </c>
      <c r="CU138" s="135" t="n">
        <v>0</v>
      </c>
      <c r="CV138" s="135" t="n">
        <v>0</v>
      </c>
      <c r="CW138" s="135" t="n">
        <v>0</v>
      </c>
      <c r="CX138" s="135" t="n">
        <v>0</v>
      </c>
      <c r="CY138" s="135" t="n">
        <v>0</v>
      </c>
      <c r="CZ138" s="135" t="n">
        <v>0</v>
      </c>
      <c r="DA138" s="135" t="n">
        <v>0</v>
      </c>
      <c r="DB138" s="135" t="n">
        <v>0</v>
      </c>
    </row>
    <row r="139" customFormat="false" ht="14.25" hidden="false" customHeight="false" outlineLevel="3" collapsed="false">
      <c r="E139" s="3" t="s">
        <v>343</v>
      </c>
      <c r="G139" s="7" t="str">
        <f aca="false">Currency_unit&amp;"'M"</f>
        <v>US$'M</v>
      </c>
      <c r="Y139" s="99" t="n">
        <f aca="false">SUM(AA139:DB139)</f>
        <v>0</v>
      </c>
      <c r="AA139" s="135" t="n">
        <v>0</v>
      </c>
      <c r="AB139" s="135" t="n">
        <v>0</v>
      </c>
      <c r="AC139" s="135" t="n">
        <v>0</v>
      </c>
      <c r="AD139" s="135" t="n">
        <v>0</v>
      </c>
      <c r="AE139" s="135" t="n">
        <v>0</v>
      </c>
      <c r="AF139" s="135" t="n">
        <v>0</v>
      </c>
      <c r="AG139" s="135" t="n">
        <v>0</v>
      </c>
      <c r="AH139" s="135" t="n">
        <v>0</v>
      </c>
      <c r="AI139" s="135" t="n">
        <v>0</v>
      </c>
      <c r="AJ139" s="135" t="n">
        <v>0</v>
      </c>
      <c r="AK139" s="135" t="n">
        <v>0</v>
      </c>
      <c r="AL139" s="135" t="n">
        <v>0</v>
      </c>
      <c r="AM139" s="135" t="n">
        <v>0</v>
      </c>
      <c r="AN139" s="135" t="n">
        <v>0</v>
      </c>
      <c r="AO139" s="135" t="n">
        <v>0</v>
      </c>
      <c r="AP139" s="135" t="n">
        <v>0</v>
      </c>
      <c r="AQ139" s="135" t="n">
        <v>0</v>
      </c>
      <c r="AR139" s="135" t="n">
        <v>0</v>
      </c>
      <c r="AS139" s="135" t="n">
        <v>0</v>
      </c>
      <c r="AT139" s="135" t="n">
        <v>0</v>
      </c>
      <c r="AU139" s="135" t="n">
        <v>0</v>
      </c>
      <c r="AV139" s="135" t="n">
        <v>0</v>
      </c>
      <c r="AW139" s="135" t="n">
        <v>0</v>
      </c>
      <c r="AX139" s="135" t="n">
        <v>0</v>
      </c>
      <c r="AY139" s="135" t="n">
        <v>0</v>
      </c>
      <c r="AZ139" s="135" t="n">
        <v>0</v>
      </c>
      <c r="BA139" s="135" t="n">
        <v>0</v>
      </c>
      <c r="BB139" s="135" t="n">
        <v>0</v>
      </c>
      <c r="BC139" s="135" t="n">
        <v>0</v>
      </c>
      <c r="BD139" s="135" t="n">
        <v>0</v>
      </c>
      <c r="BE139" s="135" t="n">
        <v>0</v>
      </c>
      <c r="BF139" s="135" t="n">
        <v>0</v>
      </c>
      <c r="BG139" s="135" t="n">
        <v>0</v>
      </c>
      <c r="BH139" s="135" t="n">
        <v>0</v>
      </c>
      <c r="BI139" s="135" t="n">
        <v>0</v>
      </c>
      <c r="BJ139" s="135" t="n">
        <v>0</v>
      </c>
      <c r="BK139" s="135" t="n">
        <v>0</v>
      </c>
      <c r="BL139" s="135" t="n">
        <v>0</v>
      </c>
      <c r="BM139" s="135" t="n">
        <v>0</v>
      </c>
      <c r="BN139" s="135" t="n">
        <v>0</v>
      </c>
      <c r="BO139" s="135" t="n">
        <v>0</v>
      </c>
      <c r="BP139" s="135" t="n">
        <v>0</v>
      </c>
      <c r="BQ139" s="135" t="n">
        <v>0</v>
      </c>
      <c r="BR139" s="135" t="n">
        <v>0</v>
      </c>
      <c r="BS139" s="135" t="n">
        <v>0</v>
      </c>
      <c r="BT139" s="135" t="n">
        <v>0</v>
      </c>
      <c r="BU139" s="135" t="n">
        <v>0</v>
      </c>
      <c r="BV139" s="135" t="n">
        <v>0</v>
      </c>
      <c r="BW139" s="135" t="n">
        <v>0</v>
      </c>
      <c r="BX139" s="135" t="n">
        <v>0</v>
      </c>
      <c r="BY139" s="135" t="n">
        <v>0</v>
      </c>
      <c r="BZ139" s="135" t="n">
        <v>0</v>
      </c>
      <c r="CA139" s="135" t="n">
        <v>0</v>
      </c>
      <c r="CB139" s="135" t="n">
        <v>0</v>
      </c>
      <c r="CC139" s="135" t="n">
        <v>0</v>
      </c>
      <c r="CD139" s="135" t="n">
        <v>0</v>
      </c>
      <c r="CE139" s="135" t="n">
        <v>0</v>
      </c>
      <c r="CF139" s="135" t="n">
        <v>0</v>
      </c>
      <c r="CG139" s="135" t="n">
        <v>0</v>
      </c>
      <c r="CH139" s="135" t="n">
        <v>0</v>
      </c>
      <c r="CI139" s="135" t="n">
        <v>0</v>
      </c>
      <c r="CJ139" s="135" t="n">
        <v>0</v>
      </c>
      <c r="CK139" s="135" t="n">
        <v>0</v>
      </c>
      <c r="CL139" s="135" t="n">
        <v>0</v>
      </c>
      <c r="CM139" s="135" t="n">
        <v>0</v>
      </c>
      <c r="CN139" s="135" t="n">
        <v>0</v>
      </c>
      <c r="CO139" s="135" t="n">
        <v>0</v>
      </c>
      <c r="CP139" s="135" t="n">
        <v>0</v>
      </c>
      <c r="CQ139" s="135" t="n">
        <v>0</v>
      </c>
      <c r="CR139" s="135" t="n">
        <v>0</v>
      </c>
      <c r="CS139" s="135" t="n">
        <v>0</v>
      </c>
      <c r="CT139" s="135" t="n">
        <v>0</v>
      </c>
      <c r="CU139" s="135" t="n">
        <v>0</v>
      </c>
      <c r="CV139" s="135" t="n">
        <v>0</v>
      </c>
      <c r="CW139" s="135" t="n">
        <v>0</v>
      </c>
      <c r="CX139" s="135" t="n">
        <v>0</v>
      </c>
      <c r="CY139" s="135" t="n">
        <v>0</v>
      </c>
      <c r="CZ139" s="135" t="n">
        <v>0</v>
      </c>
      <c r="DA139" s="135" t="n">
        <v>0</v>
      </c>
      <c r="DB139" s="135" t="n">
        <v>0</v>
      </c>
    </row>
    <row r="140" customFormat="false" ht="14.25" hidden="false" customHeight="false" outlineLevel="3" collapsed="false">
      <c r="E140" s="3" t="s">
        <v>344</v>
      </c>
      <c r="G140" s="7" t="str">
        <f aca="false">Currency_unit&amp;"'M"</f>
        <v>US$'M</v>
      </c>
      <c r="Y140" s="99" t="n">
        <f aca="false">SUM(AA140:DB140)</f>
        <v>0</v>
      </c>
      <c r="AA140" s="135" t="n">
        <v>0</v>
      </c>
      <c r="AB140" s="135" t="n">
        <v>0</v>
      </c>
      <c r="AC140" s="135" t="n">
        <v>0</v>
      </c>
      <c r="AD140" s="135" t="n">
        <v>0</v>
      </c>
      <c r="AE140" s="135" t="n">
        <v>0</v>
      </c>
      <c r="AF140" s="135" t="n">
        <v>0</v>
      </c>
      <c r="AG140" s="135" t="n">
        <v>0</v>
      </c>
      <c r="AH140" s="135" t="n">
        <v>0</v>
      </c>
      <c r="AI140" s="135" t="n">
        <v>0</v>
      </c>
      <c r="AJ140" s="135" t="n">
        <v>0</v>
      </c>
      <c r="AK140" s="135" t="n">
        <v>0</v>
      </c>
      <c r="AL140" s="135" t="n">
        <v>0</v>
      </c>
      <c r="AM140" s="135" t="n">
        <v>0</v>
      </c>
      <c r="AN140" s="135" t="n">
        <v>0</v>
      </c>
      <c r="AO140" s="135" t="n">
        <v>0</v>
      </c>
      <c r="AP140" s="135" t="n">
        <v>0</v>
      </c>
      <c r="AQ140" s="135" t="n">
        <v>0</v>
      </c>
      <c r="AR140" s="135" t="n">
        <v>0</v>
      </c>
      <c r="AS140" s="135" t="n">
        <v>0</v>
      </c>
      <c r="AT140" s="135" t="n">
        <v>0</v>
      </c>
      <c r="AU140" s="135" t="n">
        <v>0</v>
      </c>
      <c r="AV140" s="135" t="n">
        <v>0</v>
      </c>
      <c r="AW140" s="135" t="n">
        <v>0</v>
      </c>
      <c r="AX140" s="135" t="n">
        <v>0</v>
      </c>
      <c r="AY140" s="135" t="n">
        <v>0</v>
      </c>
      <c r="AZ140" s="135" t="n">
        <v>0</v>
      </c>
      <c r="BA140" s="135" t="n">
        <v>0</v>
      </c>
      <c r="BB140" s="135" t="n">
        <v>0</v>
      </c>
      <c r="BC140" s="135" t="n">
        <v>0</v>
      </c>
      <c r="BD140" s="135" t="n">
        <v>0</v>
      </c>
      <c r="BE140" s="135" t="n">
        <v>0</v>
      </c>
      <c r="BF140" s="135" t="n">
        <v>0</v>
      </c>
      <c r="BG140" s="135" t="n">
        <v>0</v>
      </c>
      <c r="BH140" s="135" t="n">
        <v>0</v>
      </c>
      <c r="BI140" s="135" t="n">
        <v>0</v>
      </c>
      <c r="BJ140" s="135" t="n">
        <v>0</v>
      </c>
      <c r="BK140" s="135" t="n">
        <v>0</v>
      </c>
      <c r="BL140" s="135" t="n">
        <v>0</v>
      </c>
      <c r="BM140" s="135" t="n">
        <v>0</v>
      </c>
      <c r="BN140" s="135" t="n">
        <v>0</v>
      </c>
      <c r="BO140" s="135" t="n">
        <v>0</v>
      </c>
      <c r="BP140" s="135" t="n">
        <v>0</v>
      </c>
      <c r="BQ140" s="135" t="n">
        <v>0</v>
      </c>
      <c r="BR140" s="135" t="n">
        <v>0</v>
      </c>
      <c r="BS140" s="135" t="n">
        <v>0</v>
      </c>
      <c r="BT140" s="135" t="n">
        <v>0</v>
      </c>
      <c r="BU140" s="135" t="n">
        <v>0</v>
      </c>
      <c r="BV140" s="135" t="n">
        <v>0</v>
      </c>
      <c r="BW140" s="135" t="n">
        <v>0</v>
      </c>
      <c r="BX140" s="135" t="n">
        <v>0</v>
      </c>
      <c r="BY140" s="135" t="n">
        <v>0</v>
      </c>
      <c r="BZ140" s="135" t="n">
        <v>0</v>
      </c>
      <c r="CA140" s="135" t="n">
        <v>0</v>
      </c>
      <c r="CB140" s="135" t="n">
        <v>0</v>
      </c>
      <c r="CC140" s="135" t="n">
        <v>0</v>
      </c>
      <c r="CD140" s="135" t="n">
        <v>0</v>
      </c>
      <c r="CE140" s="135" t="n">
        <v>0</v>
      </c>
      <c r="CF140" s="135" t="n">
        <v>0</v>
      </c>
      <c r="CG140" s="135" t="n">
        <v>0</v>
      </c>
      <c r="CH140" s="135" t="n">
        <v>0</v>
      </c>
      <c r="CI140" s="135" t="n">
        <v>0</v>
      </c>
      <c r="CJ140" s="135" t="n">
        <v>0</v>
      </c>
      <c r="CK140" s="135" t="n">
        <v>0</v>
      </c>
      <c r="CL140" s="135" t="n">
        <v>0</v>
      </c>
      <c r="CM140" s="135" t="n">
        <v>0</v>
      </c>
      <c r="CN140" s="135" t="n">
        <v>0</v>
      </c>
      <c r="CO140" s="135" t="n">
        <v>0</v>
      </c>
      <c r="CP140" s="135" t="n">
        <v>0</v>
      </c>
      <c r="CQ140" s="135" t="n">
        <v>0</v>
      </c>
      <c r="CR140" s="135" t="n">
        <v>0</v>
      </c>
      <c r="CS140" s="135" t="n">
        <v>0</v>
      </c>
      <c r="CT140" s="135" t="n">
        <v>0</v>
      </c>
      <c r="CU140" s="135" t="n">
        <v>0</v>
      </c>
      <c r="CV140" s="135" t="n">
        <v>0</v>
      </c>
      <c r="CW140" s="135" t="n">
        <v>0</v>
      </c>
      <c r="CX140" s="135" t="n">
        <v>0</v>
      </c>
      <c r="CY140" s="135" t="n">
        <v>0</v>
      </c>
      <c r="CZ140" s="135" t="n">
        <v>0</v>
      </c>
      <c r="DA140" s="135" t="n">
        <v>0</v>
      </c>
      <c r="DB140" s="135" t="n">
        <v>0</v>
      </c>
    </row>
    <row r="141" customFormat="false" ht="14.25" hidden="false" customHeight="false" outlineLevel="3" collapsed="false">
      <c r="E141" s="3" t="s">
        <v>345</v>
      </c>
      <c r="G141" s="7" t="str">
        <f aca="false">Currency_unit&amp;"'M"</f>
        <v>US$'M</v>
      </c>
      <c r="Y141" s="99" t="n">
        <f aca="false">SUM(AA141:DB141)</f>
        <v>0</v>
      </c>
      <c r="AA141" s="135" t="n">
        <v>0</v>
      </c>
      <c r="AB141" s="135" t="n">
        <v>0</v>
      </c>
      <c r="AC141" s="135" t="n">
        <v>0</v>
      </c>
      <c r="AD141" s="135" t="n">
        <v>0</v>
      </c>
      <c r="AE141" s="135" t="n">
        <v>0</v>
      </c>
      <c r="AF141" s="135" t="n">
        <v>0</v>
      </c>
      <c r="AG141" s="135" t="n">
        <v>0</v>
      </c>
      <c r="AH141" s="135" t="n">
        <v>0</v>
      </c>
      <c r="AI141" s="135" t="n">
        <v>0</v>
      </c>
      <c r="AJ141" s="135" t="n">
        <v>0</v>
      </c>
      <c r="AK141" s="135" t="n">
        <v>0</v>
      </c>
      <c r="AL141" s="135" t="n">
        <v>0</v>
      </c>
      <c r="AM141" s="135" t="n">
        <v>0</v>
      </c>
      <c r="AN141" s="135" t="n">
        <v>0</v>
      </c>
      <c r="AO141" s="135" t="n">
        <v>0</v>
      </c>
      <c r="AP141" s="135" t="n">
        <v>0</v>
      </c>
      <c r="AQ141" s="135" t="n">
        <v>0</v>
      </c>
      <c r="AR141" s="135" t="n">
        <v>0</v>
      </c>
      <c r="AS141" s="135" t="n">
        <v>0</v>
      </c>
      <c r="AT141" s="135" t="n">
        <v>0</v>
      </c>
      <c r="AU141" s="135" t="n">
        <v>0</v>
      </c>
      <c r="AV141" s="135" t="n">
        <v>0</v>
      </c>
      <c r="AW141" s="135" t="n">
        <v>0</v>
      </c>
      <c r="AX141" s="135" t="n">
        <v>0</v>
      </c>
      <c r="AY141" s="135" t="n">
        <v>0</v>
      </c>
      <c r="AZ141" s="135" t="n">
        <v>0</v>
      </c>
      <c r="BA141" s="135" t="n">
        <v>0</v>
      </c>
      <c r="BB141" s="135" t="n">
        <v>0</v>
      </c>
      <c r="BC141" s="135" t="n">
        <v>0</v>
      </c>
      <c r="BD141" s="135" t="n">
        <v>0</v>
      </c>
      <c r="BE141" s="135" t="n">
        <v>0</v>
      </c>
      <c r="BF141" s="135" t="n">
        <v>0</v>
      </c>
      <c r="BG141" s="135" t="n">
        <v>0</v>
      </c>
      <c r="BH141" s="135" t="n">
        <v>0</v>
      </c>
      <c r="BI141" s="135" t="n">
        <v>0</v>
      </c>
      <c r="BJ141" s="135" t="n">
        <v>0</v>
      </c>
      <c r="BK141" s="135" t="n">
        <v>0</v>
      </c>
      <c r="BL141" s="135" t="n">
        <v>0</v>
      </c>
      <c r="BM141" s="135" t="n">
        <v>0</v>
      </c>
      <c r="BN141" s="135" t="n">
        <v>0</v>
      </c>
      <c r="BO141" s="135" t="n">
        <v>0</v>
      </c>
      <c r="BP141" s="135" t="n">
        <v>0</v>
      </c>
      <c r="BQ141" s="135" t="n">
        <v>0</v>
      </c>
      <c r="BR141" s="135" t="n">
        <v>0</v>
      </c>
      <c r="BS141" s="135" t="n">
        <v>0</v>
      </c>
      <c r="BT141" s="135" t="n">
        <v>0</v>
      </c>
      <c r="BU141" s="135" t="n">
        <v>0</v>
      </c>
      <c r="BV141" s="135" t="n">
        <v>0</v>
      </c>
      <c r="BW141" s="135" t="n">
        <v>0</v>
      </c>
      <c r="BX141" s="135" t="n">
        <v>0</v>
      </c>
      <c r="BY141" s="135" t="n">
        <v>0</v>
      </c>
      <c r="BZ141" s="135" t="n">
        <v>0</v>
      </c>
      <c r="CA141" s="135" t="n">
        <v>0</v>
      </c>
      <c r="CB141" s="135" t="n">
        <v>0</v>
      </c>
      <c r="CC141" s="135" t="n">
        <v>0</v>
      </c>
      <c r="CD141" s="135" t="n">
        <v>0</v>
      </c>
      <c r="CE141" s="135" t="n">
        <v>0</v>
      </c>
      <c r="CF141" s="135" t="n">
        <v>0</v>
      </c>
      <c r="CG141" s="135" t="n">
        <v>0</v>
      </c>
      <c r="CH141" s="135" t="n">
        <v>0</v>
      </c>
      <c r="CI141" s="135" t="n">
        <v>0</v>
      </c>
      <c r="CJ141" s="135" t="n">
        <v>0</v>
      </c>
      <c r="CK141" s="135" t="n">
        <v>0</v>
      </c>
      <c r="CL141" s="135" t="n">
        <v>0</v>
      </c>
      <c r="CM141" s="135" t="n">
        <v>0</v>
      </c>
      <c r="CN141" s="135" t="n">
        <v>0</v>
      </c>
      <c r="CO141" s="135" t="n">
        <v>0</v>
      </c>
      <c r="CP141" s="135" t="n">
        <v>0</v>
      </c>
      <c r="CQ141" s="135" t="n">
        <v>0</v>
      </c>
      <c r="CR141" s="135" t="n">
        <v>0</v>
      </c>
      <c r="CS141" s="135" t="n">
        <v>0</v>
      </c>
      <c r="CT141" s="135" t="n">
        <v>0</v>
      </c>
      <c r="CU141" s="135" t="n">
        <v>0</v>
      </c>
      <c r="CV141" s="135" t="n">
        <v>0</v>
      </c>
      <c r="CW141" s="135" t="n">
        <v>0</v>
      </c>
      <c r="CX141" s="135" t="n">
        <v>0</v>
      </c>
      <c r="CY141" s="135" t="n">
        <v>0</v>
      </c>
      <c r="CZ141" s="135" t="n">
        <v>0</v>
      </c>
      <c r="DA141" s="135" t="n">
        <v>0</v>
      </c>
      <c r="DB141" s="135" t="n">
        <v>0</v>
      </c>
    </row>
    <row r="142" customFormat="false" ht="14.25" hidden="false" customHeight="false" outlineLevel="3" collapsed="false">
      <c r="E142" s="3" t="s">
        <v>346</v>
      </c>
      <c r="G142" s="7" t="str">
        <f aca="false">Currency_unit&amp;"'M"</f>
        <v>US$'M</v>
      </c>
      <c r="Y142" s="99" t="n">
        <f aca="false">SUM(AA142:DB142)</f>
        <v>0</v>
      </c>
      <c r="AA142" s="135" t="n">
        <v>0</v>
      </c>
      <c r="AB142" s="135" t="n">
        <v>0</v>
      </c>
      <c r="AC142" s="135" t="n">
        <v>0</v>
      </c>
      <c r="AD142" s="135" t="n">
        <v>0</v>
      </c>
      <c r="AE142" s="135" t="n">
        <v>0</v>
      </c>
      <c r="AF142" s="135" t="n">
        <v>0</v>
      </c>
      <c r="AG142" s="135" t="n">
        <v>0</v>
      </c>
      <c r="AH142" s="135" t="n">
        <v>0</v>
      </c>
      <c r="AI142" s="135" t="n">
        <v>0</v>
      </c>
      <c r="AJ142" s="135" t="n">
        <v>0</v>
      </c>
      <c r="AK142" s="135" t="n">
        <v>0</v>
      </c>
      <c r="AL142" s="135" t="n">
        <v>0</v>
      </c>
      <c r="AM142" s="135" t="n">
        <v>0</v>
      </c>
      <c r="AN142" s="135" t="n">
        <v>0</v>
      </c>
      <c r="AO142" s="135" t="n">
        <v>0</v>
      </c>
      <c r="AP142" s="135" t="n">
        <v>0</v>
      </c>
      <c r="AQ142" s="135" t="n">
        <v>0</v>
      </c>
      <c r="AR142" s="135" t="n">
        <v>0</v>
      </c>
      <c r="AS142" s="135" t="n">
        <v>0</v>
      </c>
      <c r="AT142" s="135" t="n">
        <v>0</v>
      </c>
      <c r="AU142" s="135" t="n">
        <v>0</v>
      </c>
      <c r="AV142" s="135" t="n">
        <v>0</v>
      </c>
      <c r="AW142" s="135" t="n">
        <v>0</v>
      </c>
      <c r="AX142" s="135" t="n">
        <v>0</v>
      </c>
      <c r="AY142" s="135" t="n">
        <v>0</v>
      </c>
      <c r="AZ142" s="135" t="n">
        <v>0</v>
      </c>
      <c r="BA142" s="135" t="n">
        <v>0</v>
      </c>
      <c r="BB142" s="135" t="n">
        <v>0</v>
      </c>
      <c r="BC142" s="135" t="n">
        <v>0</v>
      </c>
      <c r="BD142" s="135" t="n">
        <v>0</v>
      </c>
      <c r="BE142" s="135" t="n">
        <v>0</v>
      </c>
      <c r="BF142" s="135" t="n">
        <v>0</v>
      </c>
      <c r="BG142" s="135" t="n">
        <v>0</v>
      </c>
      <c r="BH142" s="135" t="n">
        <v>0</v>
      </c>
      <c r="BI142" s="135" t="n">
        <v>0</v>
      </c>
      <c r="BJ142" s="135" t="n">
        <v>0</v>
      </c>
      <c r="BK142" s="135" t="n">
        <v>0</v>
      </c>
      <c r="BL142" s="135" t="n">
        <v>0</v>
      </c>
      <c r="BM142" s="135" t="n">
        <v>0</v>
      </c>
      <c r="BN142" s="135" t="n">
        <v>0</v>
      </c>
      <c r="BO142" s="135" t="n">
        <v>0</v>
      </c>
      <c r="BP142" s="135" t="n">
        <v>0</v>
      </c>
      <c r="BQ142" s="135" t="n">
        <v>0</v>
      </c>
      <c r="BR142" s="135" t="n">
        <v>0</v>
      </c>
      <c r="BS142" s="135" t="n">
        <v>0</v>
      </c>
      <c r="BT142" s="135" t="n">
        <v>0</v>
      </c>
      <c r="BU142" s="135" t="n">
        <v>0</v>
      </c>
      <c r="BV142" s="135" t="n">
        <v>0</v>
      </c>
      <c r="BW142" s="135" t="n">
        <v>0</v>
      </c>
      <c r="BX142" s="135" t="n">
        <v>0</v>
      </c>
      <c r="BY142" s="135" t="n">
        <v>0</v>
      </c>
      <c r="BZ142" s="135" t="n">
        <v>0</v>
      </c>
      <c r="CA142" s="135" t="n">
        <v>0</v>
      </c>
      <c r="CB142" s="135" t="n">
        <v>0</v>
      </c>
      <c r="CC142" s="135" t="n">
        <v>0</v>
      </c>
      <c r="CD142" s="135" t="n">
        <v>0</v>
      </c>
      <c r="CE142" s="135" t="n">
        <v>0</v>
      </c>
      <c r="CF142" s="135" t="n">
        <v>0</v>
      </c>
      <c r="CG142" s="135" t="n">
        <v>0</v>
      </c>
      <c r="CH142" s="135" t="n">
        <v>0</v>
      </c>
      <c r="CI142" s="135" t="n">
        <v>0</v>
      </c>
      <c r="CJ142" s="135" t="n">
        <v>0</v>
      </c>
      <c r="CK142" s="135" t="n">
        <v>0</v>
      </c>
      <c r="CL142" s="135" t="n">
        <v>0</v>
      </c>
      <c r="CM142" s="135" t="n">
        <v>0</v>
      </c>
      <c r="CN142" s="135" t="n">
        <v>0</v>
      </c>
      <c r="CO142" s="135" t="n">
        <v>0</v>
      </c>
      <c r="CP142" s="135" t="n">
        <v>0</v>
      </c>
      <c r="CQ142" s="135" t="n">
        <v>0</v>
      </c>
      <c r="CR142" s="135" t="n">
        <v>0</v>
      </c>
      <c r="CS142" s="135" t="n">
        <v>0</v>
      </c>
      <c r="CT142" s="135" t="n">
        <v>0</v>
      </c>
      <c r="CU142" s="135" t="n">
        <v>0</v>
      </c>
      <c r="CV142" s="135" t="n">
        <v>0</v>
      </c>
      <c r="CW142" s="135" t="n">
        <v>0</v>
      </c>
      <c r="CX142" s="135" t="n">
        <v>0</v>
      </c>
      <c r="CY142" s="135" t="n">
        <v>0</v>
      </c>
      <c r="CZ142" s="135" t="n">
        <v>0</v>
      </c>
      <c r="DA142" s="135" t="n">
        <v>0</v>
      </c>
      <c r="DB142" s="135" t="n">
        <v>0</v>
      </c>
    </row>
    <row r="143" customFormat="false" ht="14.25" hidden="false" customHeight="false" outlineLevel="3" collapsed="false">
      <c r="E143" s="131" t="s">
        <v>347</v>
      </c>
      <c r="G143" s="71" t="str">
        <f aca="false">Currency_unit&amp;"'M"</f>
        <v>US$'M</v>
      </c>
      <c r="Y143" s="132" t="n">
        <f aca="false">SUM(AA143:DB143)</f>
        <v>82495.4407641022</v>
      </c>
      <c r="AA143" s="136" t="n">
        <f aca="false">SUM(AA130:AA142)</f>
        <v>0</v>
      </c>
      <c r="AB143" s="136" t="n">
        <f aca="false">SUM(AB130:AB142)</f>
        <v>0</v>
      </c>
      <c r="AC143" s="136" t="n">
        <f aca="false">SUM(AC130:AC142)</f>
        <v>0</v>
      </c>
      <c r="AD143" s="136" t="n">
        <f aca="false">SUM(AD130:AD142)</f>
        <v>0</v>
      </c>
      <c r="AE143" s="136" t="n">
        <f aca="false">SUM(AE130:AE142)</f>
        <v>1176.99917887853</v>
      </c>
      <c r="AF143" s="136" t="n">
        <f aca="false">SUM(AF130:AF142)</f>
        <v>2566.24683304117</v>
      </c>
      <c r="AG143" s="136" t="n">
        <f aca="false">SUM(AG130:AG142)</f>
        <v>2945.34573361933</v>
      </c>
      <c r="AH143" s="136" t="n">
        <f aca="false">SUM(AH130:AH142)</f>
        <v>2921.95350683464</v>
      </c>
      <c r="AI143" s="136" t="n">
        <f aca="false">SUM(AI130:AI142)</f>
        <v>3111.21627917037</v>
      </c>
      <c r="AJ143" s="136" t="n">
        <f aca="false">SUM(AJ130:AJ142)</f>
        <v>3206.00580618536</v>
      </c>
      <c r="AK143" s="136" t="n">
        <f aca="false">SUM(AK130:AK142)</f>
        <v>2733.67717592418</v>
      </c>
      <c r="AL143" s="136" t="n">
        <f aca="false">SUM(AL130:AL142)</f>
        <v>2324.95234612475</v>
      </c>
      <c r="AM143" s="136" t="n">
        <f aca="false">SUM(AM130:AM142)</f>
        <v>1916.67389929678</v>
      </c>
      <c r="AN143" s="136" t="n">
        <f aca="false">SUM(AN130:AN142)</f>
        <v>1797.81432387579</v>
      </c>
      <c r="AO143" s="136" t="n">
        <f aca="false">SUM(AO130:AO142)</f>
        <v>1947.06841033382</v>
      </c>
      <c r="AP143" s="136" t="n">
        <f aca="false">SUM(AP130:AP142)</f>
        <v>2060.94519394767</v>
      </c>
      <c r="AQ143" s="136" t="n">
        <f aca="false">SUM(AQ130:AQ142)</f>
        <v>2337.07626523534</v>
      </c>
      <c r="AR143" s="136" t="n">
        <f aca="false">SUM(AR130:AR142)</f>
        <v>2325.07789898549</v>
      </c>
      <c r="AS143" s="136" t="n">
        <f aca="false">SUM(AS130:AS142)</f>
        <v>2363.08806239643</v>
      </c>
      <c r="AT143" s="136" t="n">
        <f aca="false">SUM(AT130:AT142)</f>
        <v>1963.31032328522</v>
      </c>
      <c r="AU143" s="136" t="n">
        <f aca="false">SUM(AU130:AU142)</f>
        <v>1937.99403353602</v>
      </c>
      <c r="AV143" s="136" t="n">
        <f aca="false">SUM(AV130:AV142)</f>
        <v>1654.62469756565</v>
      </c>
      <c r="AW143" s="136" t="n">
        <f aca="false">SUM(AW130:AW142)</f>
        <v>1874.279600477</v>
      </c>
      <c r="AX143" s="136" t="n">
        <f aca="false">SUM(AX130:AX142)</f>
        <v>1767.19199644133</v>
      </c>
      <c r="AY143" s="136" t="n">
        <f aca="false">SUM(AY130:AY142)</f>
        <v>1698.36436821578</v>
      </c>
      <c r="AZ143" s="136" t="n">
        <f aca="false">SUM(AZ130:AZ142)</f>
        <v>1804.26286645215</v>
      </c>
      <c r="BA143" s="136" t="n">
        <f aca="false">SUM(BA130:BA142)</f>
        <v>1664.83250814208</v>
      </c>
      <c r="BB143" s="136" t="n">
        <f aca="false">SUM(BB130:BB142)</f>
        <v>1393.50648307637</v>
      </c>
      <c r="BC143" s="136" t="n">
        <f aca="false">SUM(BC130:BC142)</f>
        <v>1658.09136225178</v>
      </c>
      <c r="BD143" s="136" t="n">
        <f aca="false">SUM(BD130:BD142)</f>
        <v>1721.00037347397</v>
      </c>
      <c r="BE143" s="136" t="n">
        <f aca="false">SUM(BE130:BE142)</f>
        <v>1578.76619895924</v>
      </c>
      <c r="BF143" s="136" t="n">
        <f aca="false">SUM(BF130:BF142)</f>
        <v>1547.46608045794</v>
      </c>
      <c r="BG143" s="136" t="n">
        <f aca="false">SUM(BG130:BG142)</f>
        <v>1596.44991288924</v>
      </c>
      <c r="BH143" s="136" t="n">
        <f aca="false">SUM(BH130:BH142)</f>
        <v>1620.49429880866</v>
      </c>
      <c r="BI143" s="136" t="n">
        <f aca="false">SUM(BI130:BI142)</f>
        <v>1674.27605816941</v>
      </c>
      <c r="BJ143" s="136" t="n">
        <f aca="false">SUM(BJ130:BJ142)</f>
        <v>1995.08739551253</v>
      </c>
      <c r="BK143" s="136" t="n">
        <f aca="false">SUM(BK130:BK142)</f>
        <v>1966.83028052656</v>
      </c>
      <c r="BL143" s="136" t="n">
        <f aca="false">SUM(BL130:BL142)</f>
        <v>1854.73481928553</v>
      </c>
      <c r="BM143" s="136" t="n">
        <f aca="false">SUM(BM130:BM142)</f>
        <v>1593.94714501956</v>
      </c>
      <c r="BN143" s="136" t="n">
        <f aca="false">SUM(BN130:BN142)</f>
        <v>1730.47473605086</v>
      </c>
      <c r="BO143" s="136" t="n">
        <f aca="false">SUM(BO130:BO142)</f>
        <v>1863.64528537752</v>
      </c>
      <c r="BP143" s="136" t="n">
        <f aca="false">SUM(BP130:BP142)</f>
        <v>930.042507837472</v>
      </c>
      <c r="BQ143" s="136" t="n">
        <f aca="false">SUM(BQ130:BQ142)</f>
        <v>931.982655788994</v>
      </c>
      <c r="BR143" s="136" t="n">
        <f aca="false">SUM(BR130:BR142)</f>
        <v>927.607745366064</v>
      </c>
      <c r="BS143" s="136" t="n">
        <f aca="false">SUM(BS130:BS142)</f>
        <v>927.607745366064</v>
      </c>
      <c r="BT143" s="136" t="n">
        <f aca="false">SUM(BT130:BT142)</f>
        <v>542.9028620751</v>
      </c>
      <c r="BU143" s="136" t="n">
        <f aca="false">SUM(BU130:BU142)</f>
        <v>537.314273754791</v>
      </c>
      <c r="BV143" s="136" t="n">
        <f aca="false">SUM(BV130:BV142)</f>
        <v>535.967233629147</v>
      </c>
      <c r="BW143" s="136" t="n">
        <f aca="false">SUM(BW130:BW142)</f>
        <v>535.967233629147</v>
      </c>
      <c r="BX143" s="136" t="n">
        <f aca="false">SUM(BX130:BX142)</f>
        <v>535.967233629147</v>
      </c>
      <c r="BY143" s="136" t="n">
        <f aca="false">SUM(BY130:BY142)</f>
        <v>537.314273754791</v>
      </c>
      <c r="BZ143" s="136" t="n">
        <f aca="false">SUM(BZ130:BZ142)</f>
        <v>535.967233629147</v>
      </c>
      <c r="CA143" s="136" t="n">
        <f aca="false">SUM(CA130:CA142)</f>
        <v>535.967233629147</v>
      </c>
      <c r="CB143" s="136" t="n">
        <f aca="false">SUM(CB130:CB142)</f>
        <v>535.967233629147</v>
      </c>
      <c r="CC143" s="136" t="n">
        <f aca="false">SUM(CC130:CC142)</f>
        <v>51.0935605599128</v>
      </c>
      <c r="CD143" s="136" t="n">
        <f aca="false">SUM(CD130:CD142)</f>
        <v>0</v>
      </c>
      <c r="CE143" s="136" t="n">
        <f aca="false">SUM(CE130:CE142)</f>
        <v>0</v>
      </c>
      <c r="CF143" s="136" t="n">
        <f aca="false">SUM(CF130:CF142)</f>
        <v>0</v>
      </c>
      <c r="CG143" s="136" t="n">
        <f aca="false">SUM(CG130:CG142)</f>
        <v>0</v>
      </c>
      <c r="CH143" s="136" t="n">
        <f aca="false">SUM(CH130:CH142)</f>
        <v>0</v>
      </c>
      <c r="CI143" s="136" t="n">
        <f aca="false">SUM(CI130:CI142)</f>
        <v>0</v>
      </c>
      <c r="CJ143" s="136" t="n">
        <f aca="false">SUM(CJ130:CJ142)</f>
        <v>0</v>
      </c>
      <c r="CK143" s="136" t="n">
        <f aca="false">SUM(CK130:CK142)</f>
        <v>0</v>
      </c>
      <c r="CL143" s="136" t="n">
        <f aca="false">SUM(CL130:CL142)</f>
        <v>0</v>
      </c>
      <c r="CM143" s="136" t="n">
        <f aca="false">SUM(CM130:CM142)</f>
        <v>0</v>
      </c>
      <c r="CN143" s="136" t="n">
        <f aca="false">SUM(CN130:CN142)</f>
        <v>0</v>
      </c>
      <c r="CO143" s="136" t="n">
        <f aca="false">SUM(CO130:CO142)</f>
        <v>0</v>
      </c>
      <c r="CP143" s="136" t="n">
        <f aca="false">SUM(CP130:CP142)</f>
        <v>0</v>
      </c>
      <c r="CQ143" s="136" t="n">
        <f aca="false">SUM(CQ130:CQ142)</f>
        <v>0</v>
      </c>
      <c r="CR143" s="136" t="n">
        <f aca="false">SUM(CR130:CR142)</f>
        <v>0</v>
      </c>
      <c r="CS143" s="136" t="n">
        <f aca="false">SUM(CS130:CS142)</f>
        <v>0</v>
      </c>
      <c r="CT143" s="136" t="n">
        <f aca="false">SUM(CT130:CT142)</f>
        <v>0</v>
      </c>
      <c r="CU143" s="136" t="n">
        <f aca="false">SUM(CU130:CU142)</f>
        <v>0</v>
      </c>
      <c r="CV143" s="136" t="n">
        <f aca="false">SUM(CV130:CV142)</f>
        <v>0</v>
      </c>
      <c r="CW143" s="136" t="n">
        <f aca="false">SUM(CW130:CW142)</f>
        <v>0</v>
      </c>
      <c r="CX143" s="136" t="n">
        <f aca="false">SUM(CX130:CX142)</f>
        <v>0</v>
      </c>
      <c r="CY143" s="136" t="n">
        <f aca="false">SUM(CY130:CY142)</f>
        <v>0</v>
      </c>
      <c r="CZ143" s="136" t="n">
        <f aca="false">SUM(CZ130:CZ142)</f>
        <v>0</v>
      </c>
      <c r="DA143" s="136" t="n">
        <f aca="false">SUM(DA130:DA142)</f>
        <v>0</v>
      </c>
      <c r="DB143" s="136" t="n">
        <f aca="false">SUM(DB130:DB142)</f>
        <v>0</v>
      </c>
    </row>
    <row r="144" customFormat="false" ht="14.25" hidden="false" customHeight="false" outlineLevel="3" collapsed="false"/>
    <row r="145" customFormat="false" ht="14.25" hidden="false" customHeight="false" outlineLevel="2" collapsed="false"/>
    <row r="146" customFormat="false" ht="18" hidden="false" customHeight="true" outlineLevel="2" collapsed="false">
      <c r="B146" s="66" t="s">
        <v>348</v>
      </c>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c r="BW146" s="66"/>
      <c r="BX146" s="66"/>
      <c r="BY146" s="66"/>
      <c r="BZ146" s="66"/>
      <c r="CA146" s="66"/>
      <c r="CB146" s="66"/>
      <c r="CC146" s="66"/>
      <c r="CD146" s="66"/>
      <c r="CE146" s="66"/>
      <c r="CF146" s="66"/>
      <c r="CG146" s="66"/>
      <c r="CH146" s="66"/>
      <c r="CI146" s="66"/>
      <c r="CJ146" s="66"/>
      <c r="CK146" s="66"/>
      <c r="CL146" s="66"/>
      <c r="CM146" s="66"/>
      <c r="CN146" s="66"/>
      <c r="CO146" s="66"/>
      <c r="CP146" s="66"/>
      <c r="CQ146" s="66"/>
      <c r="CR146" s="66"/>
      <c r="CS146" s="66"/>
      <c r="CT146" s="66"/>
      <c r="CU146" s="66"/>
      <c r="CV146" s="66"/>
      <c r="CW146" s="66"/>
      <c r="CX146" s="66"/>
      <c r="CY146" s="66"/>
      <c r="CZ146" s="66"/>
      <c r="DA146" s="66"/>
      <c r="DB146" s="66"/>
      <c r="DC146" s="66"/>
    </row>
    <row r="147" customFormat="false" ht="15" hidden="false" customHeight="true" outlineLevel="3" collapsed="false"/>
    <row r="148" customFormat="false" ht="14.25" hidden="false" customHeight="false" outlineLevel="3" collapsed="false">
      <c r="C148" s="78" t="s">
        <v>349</v>
      </c>
    </row>
    <row r="149" customFormat="false" ht="14.25" hidden="false" customHeight="false" outlineLevel="3" collapsed="false"/>
    <row r="150" customFormat="false" ht="14.25" hidden="false" customHeight="false" outlineLevel="3" collapsed="false">
      <c r="E150" s="3" t="str">
        <f aca="false">'Assumptions - Base'!E161</f>
        <v>Treatment Cost</v>
      </c>
      <c r="G150" s="71" t="str">
        <f aca="false">'Assumptions - Base'!G161</f>
        <v>US$/dmt</v>
      </c>
      <c r="Y150" s="83" t="n">
        <f aca="false">AVERAGEIF(AA150:DB150,"&lt;&gt;0")</f>
        <v>85</v>
      </c>
      <c r="Z150" s="99"/>
      <c r="AA150" s="83" t="n">
        <f aca="false">'Assumptions - Base'!AA161</f>
        <v>85</v>
      </c>
      <c r="AB150" s="83" t="n">
        <f aca="false">'Assumptions - Base'!AB161</f>
        <v>85</v>
      </c>
      <c r="AC150" s="83" t="n">
        <f aca="false">'Assumptions - Base'!AC161</f>
        <v>85</v>
      </c>
      <c r="AD150" s="83" t="n">
        <f aca="false">'Assumptions - Base'!AD161</f>
        <v>85</v>
      </c>
      <c r="AE150" s="83" t="n">
        <f aca="false">'Assumptions - Base'!AE161</f>
        <v>85</v>
      </c>
      <c r="AF150" s="83" t="n">
        <f aca="false">'Assumptions - Base'!AF161</f>
        <v>85</v>
      </c>
      <c r="AG150" s="83" t="n">
        <f aca="false">'Assumptions - Base'!AG161</f>
        <v>85</v>
      </c>
      <c r="AH150" s="83" t="n">
        <f aca="false">'Assumptions - Base'!AH161</f>
        <v>85</v>
      </c>
      <c r="AI150" s="83" t="n">
        <f aca="false">'Assumptions - Base'!AI161</f>
        <v>85</v>
      </c>
      <c r="AJ150" s="83" t="n">
        <f aca="false">'Assumptions - Base'!AJ161</f>
        <v>85</v>
      </c>
      <c r="AK150" s="83" t="n">
        <f aca="false">'Assumptions - Base'!AK161</f>
        <v>85</v>
      </c>
      <c r="AL150" s="83" t="n">
        <f aca="false">'Assumptions - Base'!AL161</f>
        <v>85</v>
      </c>
      <c r="AM150" s="83" t="n">
        <f aca="false">'Assumptions - Base'!AM161</f>
        <v>85</v>
      </c>
      <c r="AN150" s="83" t="n">
        <f aca="false">'Assumptions - Base'!AN161</f>
        <v>85</v>
      </c>
      <c r="AO150" s="83" t="n">
        <f aca="false">'Assumptions - Base'!AO161</f>
        <v>85</v>
      </c>
      <c r="AP150" s="83" t="n">
        <f aca="false">'Assumptions - Base'!AP161</f>
        <v>85</v>
      </c>
      <c r="AQ150" s="83" t="n">
        <f aca="false">'Assumptions - Base'!AQ161</f>
        <v>85</v>
      </c>
      <c r="AR150" s="83" t="n">
        <f aca="false">'Assumptions - Base'!AR161</f>
        <v>85</v>
      </c>
      <c r="AS150" s="83" t="n">
        <f aca="false">'Assumptions - Base'!AS161</f>
        <v>85</v>
      </c>
      <c r="AT150" s="83" t="n">
        <f aca="false">'Assumptions - Base'!AT161</f>
        <v>85</v>
      </c>
      <c r="AU150" s="83" t="n">
        <f aca="false">'Assumptions - Base'!AU161</f>
        <v>85</v>
      </c>
      <c r="AV150" s="83" t="n">
        <f aca="false">'Assumptions - Base'!AV161</f>
        <v>85</v>
      </c>
      <c r="AW150" s="83" t="n">
        <f aca="false">'Assumptions - Base'!AW161</f>
        <v>85</v>
      </c>
      <c r="AX150" s="83" t="n">
        <f aca="false">'Assumptions - Base'!AX161</f>
        <v>85</v>
      </c>
      <c r="AY150" s="83" t="n">
        <f aca="false">'Assumptions - Base'!AY161</f>
        <v>85</v>
      </c>
      <c r="AZ150" s="83" t="n">
        <f aca="false">'Assumptions - Base'!AZ161</f>
        <v>85</v>
      </c>
      <c r="BA150" s="83" t="n">
        <f aca="false">'Assumptions - Base'!BA161</f>
        <v>85</v>
      </c>
      <c r="BB150" s="83" t="n">
        <f aca="false">'Assumptions - Base'!BB161</f>
        <v>85</v>
      </c>
      <c r="BC150" s="83" t="n">
        <f aca="false">'Assumptions - Base'!BC161</f>
        <v>85</v>
      </c>
      <c r="BD150" s="83" t="n">
        <f aca="false">'Assumptions - Base'!BD161</f>
        <v>85</v>
      </c>
      <c r="BE150" s="83" t="n">
        <f aca="false">'Assumptions - Base'!BE161</f>
        <v>85</v>
      </c>
      <c r="BF150" s="83" t="n">
        <f aca="false">'Assumptions - Base'!BF161</f>
        <v>85</v>
      </c>
      <c r="BG150" s="83" t="n">
        <f aca="false">'Assumptions - Base'!BG161</f>
        <v>85</v>
      </c>
      <c r="BH150" s="83" t="n">
        <f aca="false">'Assumptions - Base'!BH161</f>
        <v>85</v>
      </c>
      <c r="BI150" s="83" t="n">
        <f aca="false">'Assumptions - Base'!BI161</f>
        <v>85</v>
      </c>
      <c r="BJ150" s="83" t="n">
        <f aca="false">'Assumptions - Base'!BJ161</f>
        <v>85</v>
      </c>
      <c r="BK150" s="83" t="n">
        <f aca="false">'Assumptions - Base'!BK161</f>
        <v>85</v>
      </c>
      <c r="BL150" s="83" t="n">
        <f aca="false">'Assumptions - Base'!BL161</f>
        <v>85</v>
      </c>
      <c r="BM150" s="83" t="n">
        <f aca="false">'Assumptions - Base'!BM161</f>
        <v>85</v>
      </c>
      <c r="BN150" s="83" t="n">
        <f aca="false">'Assumptions - Base'!BN161</f>
        <v>85</v>
      </c>
      <c r="BO150" s="83" t="n">
        <f aca="false">'Assumptions - Base'!BO161</f>
        <v>85</v>
      </c>
      <c r="BP150" s="83" t="n">
        <f aca="false">'Assumptions - Base'!BP161</f>
        <v>85</v>
      </c>
      <c r="BQ150" s="83" t="n">
        <f aca="false">'Assumptions - Base'!BQ161</f>
        <v>85</v>
      </c>
      <c r="BR150" s="83" t="n">
        <f aca="false">'Assumptions - Base'!BR161</f>
        <v>85</v>
      </c>
      <c r="BS150" s="83" t="n">
        <f aca="false">'Assumptions - Base'!BS161</f>
        <v>85</v>
      </c>
      <c r="BT150" s="83" t="n">
        <f aca="false">'Assumptions - Base'!BT161</f>
        <v>85</v>
      </c>
      <c r="BU150" s="83" t="n">
        <f aca="false">'Assumptions - Base'!BU161</f>
        <v>85</v>
      </c>
      <c r="BV150" s="83" t="n">
        <f aca="false">'Assumptions - Base'!BV161</f>
        <v>85</v>
      </c>
      <c r="BW150" s="83" t="n">
        <f aca="false">'Assumptions - Base'!BW161</f>
        <v>85</v>
      </c>
      <c r="BX150" s="83" t="n">
        <f aca="false">'Assumptions - Base'!BX161</f>
        <v>85</v>
      </c>
      <c r="BY150" s="83" t="n">
        <f aca="false">'Assumptions - Base'!BY161</f>
        <v>85</v>
      </c>
      <c r="BZ150" s="83" t="n">
        <f aca="false">'Assumptions - Base'!BZ161</f>
        <v>85</v>
      </c>
      <c r="CA150" s="83" t="n">
        <f aca="false">'Assumptions - Base'!CA161</f>
        <v>85</v>
      </c>
      <c r="CB150" s="83" t="n">
        <f aca="false">'Assumptions - Base'!CB161</f>
        <v>85</v>
      </c>
      <c r="CC150" s="83" t="n">
        <f aca="false">'Assumptions - Base'!CC161</f>
        <v>85</v>
      </c>
      <c r="CD150" s="83" t="n">
        <f aca="false">'Assumptions - Base'!CD161</f>
        <v>0</v>
      </c>
      <c r="CE150" s="83" t="n">
        <f aca="false">'Assumptions - Base'!CE161</f>
        <v>0</v>
      </c>
      <c r="CF150" s="83" t="n">
        <f aca="false">'Assumptions - Base'!CF161</f>
        <v>0</v>
      </c>
      <c r="CG150" s="83" t="n">
        <f aca="false">'Assumptions - Base'!CG161</f>
        <v>0</v>
      </c>
      <c r="CH150" s="83" t="n">
        <f aca="false">'Assumptions - Base'!CH161</f>
        <v>0</v>
      </c>
      <c r="CI150" s="83" t="n">
        <f aca="false">'Assumptions - Base'!CI161</f>
        <v>0</v>
      </c>
      <c r="CJ150" s="83" t="n">
        <f aca="false">'Assumptions - Base'!CJ161</f>
        <v>0</v>
      </c>
      <c r="CK150" s="83" t="n">
        <f aca="false">'Assumptions - Base'!CK161</f>
        <v>0</v>
      </c>
      <c r="CL150" s="83" t="n">
        <f aca="false">'Assumptions - Base'!CL161</f>
        <v>0</v>
      </c>
      <c r="CM150" s="83" t="n">
        <f aca="false">'Assumptions - Base'!CM161</f>
        <v>0</v>
      </c>
      <c r="CN150" s="83" t="n">
        <f aca="false">'Assumptions - Base'!CN161</f>
        <v>0</v>
      </c>
      <c r="CO150" s="83" t="n">
        <f aca="false">'Assumptions - Base'!CO161</f>
        <v>0</v>
      </c>
      <c r="CP150" s="83" t="n">
        <f aca="false">'Assumptions - Base'!CP161</f>
        <v>0</v>
      </c>
      <c r="CQ150" s="83" t="n">
        <f aca="false">'Assumptions - Base'!CQ161</f>
        <v>0</v>
      </c>
      <c r="CR150" s="83" t="n">
        <f aca="false">'Assumptions - Base'!CR161</f>
        <v>0</v>
      </c>
      <c r="CS150" s="83" t="n">
        <f aca="false">'Assumptions - Base'!CS161</f>
        <v>0</v>
      </c>
      <c r="CT150" s="83" t="n">
        <f aca="false">'Assumptions - Base'!CT161</f>
        <v>0</v>
      </c>
      <c r="CU150" s="83" t="n">
        <f aca="false">'Assumptions - Base'!CU161</f>
        <v>0</v>
      </c>
      <c r="CV150" s="83" t="n">
        <f aca="false">'Assumptions - Base'!CV161</f>
        <v>0</v>
      </c>
      <c r="CW150" s="83" t="n">
        <f aca="false">'Assumptions - Base'!CW161</f>
        <v>0</v>
      </c>
      <c r="CX150" s="83" t="n">
        <f aca="false">'Assumptions - Base'!CX161</f>
        <v>0</v>
      </c>
      <c r="CY150" s="83" t="n">
        <f aca="false">'Assumptions - Base'!CY161</f>
        <v>0</v>
      </c>
      <c r="CZ150" s="83" t="n">
        <f aca="false">'Assumptions - Base'!CZ161</f>
        <v>0</v>
      </c>
      <c r="DA150" s="83" t="n">
        <f aca="false">'Assumptions - Base'!DA161</f>
        <v>0</v>
      </c>
      <c r="DB150" s="83" t="n">
        <f aca="false">'Assumptions - Base'!DB161</f>
        <v>0</v>
      </c>
    </row>
    <row r="151" customFormat="false" ht="14.25" hidden="false" customHeight="false" outlineLevel="3" collapsed="false">
      <c r="E151" s="3" t="str">
        <f aca="false">'Assumptions - Base'!E162</f>
        <v>Copper Refining Cost</v>
      </c>
      <c r="G151" s="71" t="str">
        <f aca="false">'Assumptions - Base'!G162</f>
        <v>US$/t payable copper</v>
      </c>
      <c r="Y151" s="83" t="n">
        <f aca="false">AVERAGEIF(AA151:DB151,"&lt;&gt;0")</f>
        <v>176.3696</v>
      </c>
      <c r="Z151" s="99"/>
      <c r="AA151" s="83" t="n">
        <f aca="false">'Assumptions - Base'!AA162</f>
        <v>176.3696</v>
      </c>
      <c r="AB151" s="83" t="n">
        <f aca="false">'Assumptions - Base'!AB162</f>
        <v>176.3696</v>
      </c>
      <c r="AC151" s="83" t="n">
        <f aca="false">'Assumptions - Base'!AC162</f>
        <v>176.3696</v>
      </c>
      <c r="AD151" s="83" t="n">
        <f aca="false">'Assumptions - Base'!AD162</f>
        <v>176.3696</v>
      </c>
      <c r="AE151" s="83" t="n">
        <f aca="false">'Assumptions - Base'!AE162</f>
        <v>176.3696</v>
      </c>
      <c r="AF151" s="83" t="n">
        <f aca="false">'Assumptions - Base'!AF162</f>
        <v>176.3696</v>
      </c>
      <c r="AG151" s="83" t="n">
        <f aca="false">'Assumptions - Base'!AG162</f>
        <v>176.3696</v>
      </c>
      <c r="AH151" s="83" t="n">
        <f aca="false">'Assumptions - Base'!AH162</f>
        <v>176.3696</v>
      </c>
      <c r="AI151" s="83" t="n">
        <f aca="false">'Assumptions - Base'!AI162</f>
        <v>176.3696</v>
      </c>
      <c r="AJ151" s="83" t="n">
        <f aca="false">'Assumptions - Base'!AJ162</f>
        <v>176.3696</v>
      </c>
      <c r="AK151" s="83" t="n">
        <f aca="false">'Assumptions - Base'!AK162</f>
        <v>176.3696</v>
      </c>
      <c r="AL151" s="83" t="n">
        <f aca="false">'Assumptions - Base'!AL162</f>
        <v>176.3696</v>
      </c>
      <c r="AM151" s="83" t="n">
        <f aca="false">'Assumptions - Base'!AM162</f>
        <v>176.3696</v>
      </c>
      <c r="AN151" s="83" t="n">
        <f aca="false">'Assumptions - Base'!AN162</f>
        <v>176.3696</v>
      </c>
      <c r="AO151" s="83" t="n">
        <f aca="false">'Assumptions - Base'!AO162</f>
        <v>176.3696</v>
      </c>
      <c r="AP151" s="83" t="n">
        <f aca="false">'Assumptions - Base'!AP162</f>
        <v>176.3696</v>
      </c>
      <c r="AQ151" s="83" t="n">
        <f aca="false">'Assumptions - Base'!AQ162</f>
        <v>176.3696</v>
      </c>
      <c r="AR151" s="83" t="n">
        <f aca="false">'Assumptions - Base'!AR162</f>
        <v>176.3696</v>
      </c>
      <c r="AS151" s="83" t="n">
        <f aca="false">'Assumptions - Base'!AS162</f>
        <v>176.3696</v>
      </c>
      <c r="AT151" s="83" t="n">
        <f aca="false">'Assumptions - Base'!AT162</f>
        <v>176.3696</v>
      </c>
      <c r="AU151" s="83" t="n">
        <f aca="false">'Assumptions - Base'!AU162</f>
        <v>176.3696</v>
      </c>
      <c r="AV151" s="83" t="n">
        <f aca="false">'Assumptions - Base'!AV162</f>
        <v>176.3696</v>
      </c>
      <c r="AW151" s="83" t="n">
        <f aca="false">'Assumptions - Base'!AW162</f>
        <v>176.3696</v>
      </c>
      <c r="AX151" s="83" t="n">
        <f aca="false">'Assumptions - Base'!AX162</f>
        <v>176.3696</v>
      </c>
      <c r="AY151" s="83" t="n">
        <f aca="false">'Assumptions - Base'!AY162</f>
        <v>176.3696</v>
      </c>
      <c r="AZ151" s="83" t="n">
        <f aca="false">'Assumptions - Base'!AZ162</f>
        <v>176.3696</v>
      </c>
      <c r="BA151" s="83" t="n">
        <f aca="false">'Assumptions - Base'!BA162</f>
        <v>176.3696</v>
      </c>
      <c r="BB151" s="83" t="n">
        <f aca="false">'Assumptions - Base'!BB162</f>
        <v>176.3696</v>
      </c>
      <c r="BC151" s="83" t="n">
        <f aca="false">'Assumptions - Base'!BC162</f>
        <v>176.3696</v>
      </c>
      <c r="BD151" s="83" t="n">
        <f aca="false">'Assumptions - Base'!BD162</f>
        <v>176.3696</v>
      </c>
      <c r="BE151" s="83" t="n">
        <f aca="false">'Assumptions - Base'!BE162</f>
        <v>176.3696</v>
      </c>
      <c r="BF151" s="83" t="n">
        <f aca="false">'Assumptions - Base'!BF162</f>
        <v>176.3696</v>
      </c>
      <c r="BG151" s="83" t="n">
        <f aca="false">'Assumptions - Base'!BG162</f>
        <v>176.3696</v>
      </c>
      <c r="BH151" s="83" t="n">
        <f aca="false">'Assumptions - Base'!BH162</f>
        <v>176.3696</v>
      </c>
      <c r="BI151" s="83" t="n">
        <f aca="false">'Assumptions - Base'!BI162</f>
        <v>176.3696</v>
      </c>
      <c r="BJ151" s="83" t="n">
        <f aca="false">'Assumptions - Base'!BJ162</f>
        <v>176.3696</v>
      </c>
      <c r="BK151" s="83" t="n">
        <f aca="false">'Assumptions - Base'!BK162</f>
        <v>176.3696</v>
      </c>
      <c r="BL151" s="83" t="n">
        <f aca="false">'Assumptions - Base'!BL162</f>
        <v>176.3696</v>
      </c>
      <c r="BM151" s="83" t="n">
        <f aca="false">'Assumptions - Base'!BM162</f>
        <v>176.3696</v>
      </c>
      <c r="BN151" s="83" t="n">
        <f aca="false">'Assumptions - Base'!BN162</f>
        <v>176.3696</v>
      </c>
      <c r="BO151" s="83" t="n">
        <f aca="false">'Assumptions - Base'!BO162</f>
        <v>176.3696</v>
      </c>
      <c r="BP151" s="83" t="n">
        <f aca="false">'Assumptions - Base'!BP162</f>
        <v>176.3696</v>
      </c>
      <c r="BQ151" s="83" t="n">
        <f aca="false">'Assumptions - Base'!BQ162</f>
        <v>176.3696</v>
      </c>
      <c r="BR151" s="83" t="n">
        <f aca="false">'Assumptions - Base'!BR162</f>
        <v>176.3696</v>
      </c>
      <c r="BS151" s="83" t="n">
        <f aca="false">'Assumptions - Base'!BS162</f>
        <v>176.3696</v>
      </c>
      <c r="BT151" s="83" t="n">
        <f aca="false">'Assumptions - Base'!BT162</f>
        <v>176.3696</v>
      </c>
      <c r="BU151" s="83" t="n">
        <f aca="false">'Assumptions - Base'!BU162</f>
        <v>176.3696</v>
      </c>
      <c r="BV151" s="83" t="n">
        <f aca="false">'Assumptions - Base'!BV162</f>
        <v>176.3696</v>
      </c>
      <c r="BW151" s="83" t="n">
        <f aca="false">'Assumptions - Base'!BW162</f>
        <v>176.3696</v>
      </c>
      <c r="BX151" s="83" t="n">
        <f aca="false">'Assumptions - Base'!BX162</f>
        <v>176.3696</v>
      </c>
      <c r="BY151" s="83" t="n">
        <f aca="false">'Assumptions - Base'!BY162</f>
        <v>176.3696</v>
      </c>
      <c r="BZ151" s="83" t="n">
        <f aca="false">'Assumptions - Base'!BZ162</f>
        <v>176.3696</v>
      </c>
      <c r="CA151" s="83" t="n">
        <f aca="false">'Assumptions - Base'!CA162</f>
        <v>176.3696</v>
      </c>
      <c r="CB151" s="83" t="n">
        <f aca="false">'Assumptions - Base'!CB162</f>
        <v>176.3696</v>
      </c>
      <c r="CC151" s="83" t="n">
        <f aca="false">'Assumptions - Base'!CC162</f>
        <v>176.3696</v>
      </c>
      <c r="CD151" s="83" t="n">
        <f aca="false">'Assumptions - Base'!CD162</f>
        <v>0</v>
      </c>
      <c r="CE151" s="83" t="n">
        <f aca="false">'Assumptions - Base'!CE162</f>
        <v>0</v>
      </c>
      <c r="CF151" s="83" t="n">
        <f aca="false">'Assumptions - Base'!CF162</f>
        <v>0</v>
      </c>
      <c r="CG151" s="83" t="n">
        <f aca="false">'Assumptions - Base'!CG162</f>
        <v>0</v>
      </c>
      <c r="CH151" s="83" t="n">
        <f aca="false">'Assumptions - Base'!CH162</f>
        <v>0</v>
      </c>
      <c r="CI151" s="83" t="n">
        <f aca="false">'Assumptions - Base'!CI162</f>
        <v>0</v>
      </c>
      <c r="CJ151" s="83" t="n">
        <f aca="false">'Assumptions - Base'!CJ162</f>
        <v>0</v>
      </c>
      <c r="CK151" s="83" t="n">
        <f aca="false">'Assumptions - Base'!CK162</f>
        <v>0</v>
      </c>
      <c r="CL151" s="83" t="n">
        <f aca="false">'Assumptions - Base'!CL162</f>
        <v>0</v>
      </c>
      <c r="CM151" s="83" t="n">
        <f aca="false">'Assumptions - Base'!CM162</f>
        <v>0</v>
      </c>
      <c r="CN151" s="83" t="n">
        <f aca="false">'Assumptions - Base'!CN162</f>
        <v>0</v>
      </c>
      <c r="CO151" s="83" t="n">
        <f aca="false">'Assumptions - Base'!CO162</f>
        <v>0</v>
      </c>
      <c r="CP151" s="83" t="n">
        <f aca="false">'Assumptions - Base'!CP162</f>
        <v>0</v>
      </c>
      <c r="CQ151" s="83" t="n">
        <f aca="false">'Assumptions - Base'!CQ162</f>
        <v>0</v>
      </c>
      <c r="CR151" s="83" t="n">
        <f aca="false">'Assumptions - Base'!CR162</f>
        <v>0</v>
      </c>
      <c r="CS151" s="83" t="n">
        <f aca="false">'Assumptions - Base'!CS162</f>
        <v>0</v>
      </c>
      <c r="CT151" s="83" t="n">
        <f aca="false">'Assumptions - Base'!CT162</f>
        <v>0</v>
      </c>
      <c r="CU151" s="83" t="n">
        <f aca="false">'Assumptions - Base'!CU162</f>
        <v>0</v>
      </c>
      <c r="CV151" s="83" t="n">
        <f aca="false">'Assumptions - Base'!CV162</f>
        <v>0</v>
      </c>
      <c r="CW151" s="83" t="n">
        <f aca="false">'Assumptions - Base'!CW162</f>
        <v>0</v>
      </c>
      <c r="CX151" s="83" t="n">
        <f aca="false">'Assumptions - Base'!CX162</f>
        <v>0</v>
      </c>
      <c r="CY151" s="83" t="n">
        <f aca="false">'Assumptions - Base'!CY162</f>
        <v>0</v>
      </c>
      <c r="CZ151" s="83" t="n">
        <f aca="false">'Assumptions - Base'!CZ162</f>
        <v>0</v>
      </c>
      <c r="DA151" s="83" t="n">
        <f aca="false">'Assumptions - Base'!DA162</f>
        <v>0</v>
      </c>
      <c r="DB151" s="83" t="n">
        <f aca="false">'Assumptions - Base'!DB162</f>
        <v>0</v>
      </c>
    </row>
    <row r="152" customFormat="false" ht="14.25" hidden="false" customHeight="false" outlineLevel="3" collapsed="false">
      <c r="E152" s="3" t="str">
        <f aca="false">'Assumptions - Base'!E163</f>
        <v>Gold Refining Cost</v>
      </c>
      <c r="G152" s="71" t="str">
        <f aca="false">'Assumptions - Base'!G163</f>
        <v>US$/oz payable gold</v>
      </c>
      <c r="Y152" s="83" t="n">
        <f aca="false">AVERAGEIF(AA152:DB152,"&lt;&gt;0")</f>
        <v>5.1</v>
      </c>
      <c r="Z152" s="99"/>
      <c r="AA152" s="83" t="n">
        <f aca="false">'Assumptions - Base'!AA163</f>
        <v>5.1</v>
      </c>
      <c r="AB152" s="83" t="n">
        <f aca="false">'Assumptions - Base'!AB163</f>
        <v>5.1</v>
      </c>
      <c r="AC152" s="83" t="n">
        <f aca="false">'Assumptions - Base'!AC163</f>
        <v>5.1</v>
      </c>
      <c r="AD152" s="83" t="n">
        <f aca="false">'Assumptions - Base'!AD163</f>
        <v>5.1</v>
      </c>
      <c r="AE152" s="83" t="n">
        <f aca="false">'Assumptions - Base'!AE163</f>
        <v>5.1</v>
      </c>
      <c r="AF152" s="83" t="n">
        <f aca="false">'Assumptions - Base'!AF163</f>
        <v>5.1</v>
      </c>
      <c r="AG152" s="83" t="n">
        <f aca="false">'Assumptions - Base'!AG163</f>
        <v>5.1</v>
      </c>
      <c r="AH152" s="83" t="n">
        <f aca="false">'Assumptions - Base'!AH163</f>
        <v>5.1</v>
      </c>
      <c r="AI152" s="83" t="n">
        <f aca="false">'Assumptions - Base'!AI163</f>
        <v>5.1</v>
      </c>
      <c r="AJ152" s="83" t="n">
        <f aca="false">'Assumptions - Base'!AJ163</f>
        <v>5.1</v>
      </c>
      <c r="AK152" s="83" t="n">
        <f aca="false">'Assumptions - Base'!AK163</f>
        <v>5.1</v>
      </c>
      <c r="AL152" s="83" t="n">
        <f aca="false">'Assumptions - Base'!AL163</f>
        <v>5.1</v>
      </c>
      <c r="AM152" s="83" t="n">
        <f aca="false">'Assumptions - Base'!AM163</f>
        <v>5.1</v>
      </c>
      <c r="AN152" s="83" t="n">
        <f aca="false">'Assumptions - Base'!AN163</f>
        <v>5.1</v>
      </c>
      <c r="AO152" s="83" t="n">
        <f aca="false">'Assumptions - Base'!AO163</f>
        <v>5.1</v>
      </c>
      <c r="AP152" s="83" t="n">
        <f aca="false">'Assumptions - Base'!AP163</f>
        <v>5.1</v>
      </c>
      <c r="AQ152" s="83" t="n">
        <f aca="false">'Assumptions - Base'!AQ163</f>
        <v>5.1</v>
      </c>
      <c r="AR152" s="83" t="n">
        <f aca="false">'Assumptions - Base'!AR163</f>
        <v>5.1</v>
      </c>
      <c r="AS152" s="83" t="n">
        <f aca="false">'Assumptions - Base'!AS163</f>
        <v>5.1</v>
      </c>
      <c r="AT152" s="83" t="n">
        <f aca="false">'Assumptions - Base'!AT163</f>
        <v>5.1</v>
      </c>
      <c r="AU152" s="83" t="n">
        <f aca="false">'Assumptions - Base'!AU163</f>
        <v>5.1</v>
      </c>
      <c r="AV152" s="83" t="n">
        <f aca="false">'Assumptions - Base'!AV163</f>
        <v>5.1</v>
      </c>
      <c r="AW152" s="83" t="n">
        <f aca="false">'Assumptions - Base'!AW163</f>
        <v>5.1</v>
      </c>
      <c r="AX152" s="83" t="n">
        <f aca="false">'Assumptions - Base'!AX163</f>
        <v>5.1</v>
      </c>
      <c r="AY152" s="83" t="n">
        <f aca="false">'Assumptions - Base'!AY163</f>
        <v>5.1</v>
      </c>
      <c r="AZ152" s="83" t="n">
        <f aca="false">'Assumptions - Base'!AZ163</f>
        <v>5.1</v>
      </c>
      <c r="BA152" s="83" t="n">
        <f aca="false">'Assumptions - Base'!BA163</f>
        <v>5.1</v>
      </c>
      <c r="BB152" s="83" t="n">
        <f aca="false">'Assumptions - Base'!BB163</f>
        <v>5.1</v>
      </c>
      <c r="BC152" s="83" t="n">
        <f aca="false">'Assumptions - Base'!BC163</f>
        <v>5.1</v>
      </c>
      <c r="BD152" s="83" t="n">
        <f aca="false">'Assumptions - Base'!BD163</f>
        <v>5.1</v>
      </c>
      <c r="BE152" s="83" t="n">
        <f aca="false">'Assumptions - Base'!BE163</f>
        <v>5.1</v>
      </c>
      <c r="BF152" s="83" t="n">
        <f aca="false">'Assumptions - Base'!BF163</f>
        <v>5.1</v>
      </c>
      <c r="BG152" s="83" t="n">
        <f aca="false">'Assumptions - Base'!BG163</f>
        <v>5.1</v>
      </c>
      <c r="BH152" s="83" t="n">
        <f aca="false">'Assumptions - Base'!BH163</f>
        <v>5.1</v>
      </c>
      <c r="BI152" s="83" t="n">
        <f aca="false">'Assumptions - Base'!BI163</f>
        <v>5.1</v>
      </c>
      <c r="BJ152" s="83" t="n">
        <f aca="false">'Assumptions - Base'!BJ163</f>
        <v>5.1</v>
      </c>
      <c r="BK152" s="83" t="n">
        <f aca="false">'Assumptions - Base'!BK163</f>
        <v>5.1</v>
      </c>
      <c r="BL152" s="83" t="n">
        <f aca="false">'Assumptions - Base'!BL163</f>
        <v>5.1</v>
      </c>
      <c r="BM152" s="83" t="n">
        <f aca="false">'Assumptions - Base'!BM163</f>
        <v>5.1</v>
      </c>
      <c r="BN152" s="83" t="n">
        <f aca="false">'Assumptions - Base'!BN163</f>
        <v>5.1</v>
      </c>
      <c r="BO152" s="83" t="n">
        <f aca="false">'Assumptions - Base'!BO163</f>
        <v>5.1</v>
      </c>
      <c r="BP152" s="83" t="n">
        <f aca="false">'Assumptions - Base'!BP163</f>
        <v>5.1</v>
      </c>
      <c r="BQ152" s="83" t="n">
        <f aca="false">'Assumptions - Base'!BQ163</f>
        <v>5.1</v>
      </c>
      <c r="BR152" s="83" t="n">
        <f aca="false">'Assumptions - Base'!BR163</f>
        <v>5.1</v>
      </c>
      <c r="BS152" s="83" t="n">
        <f aca="false">'Assumptions - Base'!BS163</f>
        <v>5.1</v>
      </c>
      <c r="BT152" s="83" t="n">
        <f aca="false">'Assumptions - Base'!BT163</f>
        <v>5.1</v>
      </c>
      <c r="BU152" s="83" t="n">
        <f aca="false">'Assumptions - Base'!BU163</f>
        <v>5.1</v>
      </c>
      <c r="BV152" s="83" t="n">
        <f aca="false">'Assumptions - Base'!BV163</f>
        <v>5.1</v>
      </c>
      <c r="BW152" s="83" t="n">
        <f aca="false">'Assumptions - Base'!BW163</f>
        <v>5.1</v>
      </c>
      <c r="BX152" s="83" t="n">
        <f aca="false">'Assumptions - Base'!BX163</f>
        <v>5.1</v>
      </c>
      <c r="BY152" s="83" t="n">
        <f aca="false">'Assumptions - Base'!BY163</f>
        <v>5.1</v>
      </c>
      <c r="BZ152" s="83" t="n">
        <f aca="false">'Assumptions - Base'!BZ163</f>
        <v>5.1</v>
      </c>
      <c r="CA152" s="83" t="n">
        <f aca="false">'Assumptions - Base'!CA163</f>
        <v>5.1</v>
      </c>
      <c r="CB152" s="83" t="n">
        <f aca="false">'Assumptions - Base'!CB163</f>
        <v>5.1</v>
      </c>
      <c r="CC152" s="83" t="n">
        <f aca="false">'Assumptions - Base'!CC163</f>
        <v>5.1</v>
      </c>
      <c r="CD152" s="83" t="n">
        <f aca="false">'Assumptions - Base'!CD163</f>
        <v>0</v>
      </c>
      <c r="CE152" s="83" t="n">
        <f aca="false">'Assumptions - Base'!CE163</f>
        <v>0</v>
      </c>
      <c r="CF152" s="83" t="n">
        <f aca="false">'Assumptions - Base'!CF163</f>
        <v>0</v>
      </c>
      <c r="CG152" s="83" t="n">
        <f aca="false">'Assumptions - Base'!CG163</f>
        <v>0</v>
      </c>
      <c r="CH152" s="83" t="n">
        <f aca="false">'Assumptions - Base'!CH163</f>
        <v>0</v>
      </c>
      <c r="CI152" s="83" t="n">
        <f aca="false">'Assumptions - Base'!CI163</f>
        <v>0</v>
      </c>
      <c r="CJ152" s="83" t="n">
        <f aca="false">'Assumptions - Base'!CJ163</f>
        <v>0</v>
      </c>
      <c r="CK152" s="83" t="n">
        <f aca="false">'Assumptions - Base'!CK163</f>
        <v>0</v>
      </c>
      <c r="CL152" s="83" t="n">
        <f aca="false">'Assumptions - Base'!CL163</f>
        <v>0</v>
      </c>
      <c r="CM152" s="83" t="n">
        <f aca="false">'Assumptions - Base'!CM163</f>
        <v>0</v>
      </c>
      <c r="CN152" s="83" t="n">
        <f aca="false">'Assumptions - Base'!CN163</f>
        <v>0</v>
      </c>
      <c r="CO152" s="83" t="n">
        <f aca="false">'Assumptions - Base'!CO163</f>
        <v>0</v>
      </c>
      <c r="CP152" s="83" t="n">
        <f aca="false">'Assumptions - Base'!CP163</f>
        <v>0</v>
      </c>
      <c r="CQ152" s="83" t="n">
        <f aca="false">'Assumptions - Base'!CQ163</f>
        <v>0</v>
      </c>
      <c r="CR152" s="83" t="n">
        <f aca="false">'Assumptions - Base'!CR163</f>
        <v>0</v>
      </c>
      <c r="CS152" s="83" t="n">
        <f aca="false">'Assumptions - Base'!CS163</f>
        <v>0</v>
      </c>
      <c r="CT152" s="83" t="n">
        <f aca="false">'Assumptions - Base'!CT163</f>
        <v>0</v>
      </c>
      <c r="CU152" s="83" t="n">
        <f aca="false">'Assumptions - Base'!CU163</f>
        <v>0</v>
      </c>
      <c r="CV152" s="83" t="n">
        <f aca="false">'Assumptions - Base'!CV163</f>
        <v>0</v>
      </c>
      <c r="CW152" s="83" t="n">
        <f aca="false">'Assumptions - Base'!CW163</f>
        <v>0</v>
      </c>
      <c r="CX152" s="83" t="n">
        <f aca="false">'Assumptions - Base'!CX163</f>
        <v>0</v>
      </c>
      <c r="CY152" s="83" t="n">
        <f aca="false">'Assumptions - Base'!CY163</f>
        <v>0</v>
      </c>
      <c r="CZ152" s="83" t="n">
        <f aca="false">'Assumptions - Base'!CZ163</f>
        <v>0</v>
      </c>
      <c r="DA152" s="83" t="n">
        <f aca="false">'Assumptions - Base'!DA163</f>
        <v>0</v>
      </c>
      <c r="DB152" s="83" t="n">
        <f aca="false">'Assumptions - Base'!DB163</f>
        <v>0</v>
      </c>
    </row>
    <row r="153" customFormat="false" ht="14.25" hidden="false" customHeight="false" outlineLevel="3" collapsed="false">
      <c r="G153" s="71"/>
      <c r="Y153" s="99"/>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c r="BO153" s="83"/>
      <c r="BP153" s="83"/>
      <c r="BQ153" s="83"/>
      <c r="BR153" s="83"/>
      <c r="BS153" s="83"/>
      <c r="BT153" s="83"/>
      <c r="BU153" s="83"/>
      <c r="BV153" s="83"/>
      <c r="BW153" s="83"/>
      <c r="BX153" s="83"/>
      <c r="BY153" s="83"/>
      <c r="BZ153" s="83"/>
      <c r="CA153" s="83"/>
      <c r="CB153" s="83"/>
      <c r="CC153" s="83"/>
      <c r="CD153" s="83"/>
      <c r="CE153" s="83"/>
      <c r="CF153" s="83"/>
      <c r="CG153" s="83"/>
      <c r="CH153" s="83"/>
      <c r="CI153" s="83"/>
      <c r="CJ153" s="83"/>
      <c r="CK153" s="83"/>
      <c r="CL153" s="83"/>
      <c r="CM153" s="83"/>
      <c r="CN153" s="83"/>
      <c r="CO153" s="83"/>
      <c r="CP153" s="83"/>
      <c r="CQ153" s="83"/>
      <c r="CR153" s="83"/>
      <c r="CS153" s="83"/>
      <c r="CT153" s="83"/>
      <c r="CU153" s="83"/>
      <c r="CV153" s="83"/>
      <c r="CW153" s="83"/>
      <c r="CX153" s="83"/>
      <c r="CY153" s="83"/>
      <c r="CZ153" s="83"/>
      <c r="DA153" s="83"/>
      <c r="DB153" s="83"/>
    </row>
    <row r="154" customFormat="false" ht="14.25" hidden="false" customHeight="false" outlineLevel="3" collapsed="false">
      <c r="E154" s="3" t="str">
        <f aca="false">E150</f>
        <v>Treatment Cost</v>
      </c>
      <c r="G154" s="71" t="str">
        <f aca="false">Currency_unit&amp;"'M"</f>
        <v>US$'M</v>
      </c>
      <c r="Y154" s="82" t="n">
        <f aca="false">SUM(AA154:DB154)</f>
        <v>2417.46577267853</v>
      </c>
      <c r="AA154" s="93" t="n">
        <f aca="false">AA150*AA103/Thousand</f>
        <v>0</v>
      </c>
      <c r="AB154" s="93" t="n">
        <f aca="false">AB150*AB103/Thousand</f>
        <v>0</v>
      </c>
      <c r="AC154" s="93" t="n">
        <f aca="false">AC150*AC103/Thousand</f>
        <v>0</v>
      </c>
      <c r="AD154" s="93" t="n">
        <f aca="false">AD150*AD103/Thousand</f>
        <v>0</v>
      </c>
      <c r="AE154" s="93" t="n">
        <f aca="false">AE150*AE103/Thousand</f>
        <v>37.0805877906977</v>
      </c>
      <c r="AF154" s="93" t="n">
        <f aca="false">AF150*AF103/Thousand</f>
        <v>81.3819123505976</v>
      </c>
      <c r="AG154" s="93" t="n">
        <f aca="false">AG150*AG103/Thousand</f>
        <v>91.5750333333333</v>
      </c>
      <c r="AH154" s="93" t="n">
        <f aca="false">AH150*AH103/Thousand</f>
        <v>90.9406299212598</v>
      </c>
      <c r="AI154" s="93" t="n">
        <f aca="false">AI150*AI103/Thousand</f>
        <v>88.8265682656826</v>
      </c>
      <c r="AJ154" s="93" t="n">
        <f aca="false">AJ150*AJ103/Thousand</f>
        <v>89.7903345724907</v>
      </c>
      <c r="AK154" s="93" t="n">
        <f aca="false">AK150*AK103/Thousand</f>
        <v>79.3334781954887</v>
      </c>
      <c r="AL154" s="93" t="n">
        <f aca="false">AL150*AL103/Thousand</f>
        <v>67.7655172413793</v>
      </c>
      <c r="AM154" s="93" t="n">
        <f aca="false">AM150*AM103/Thousand</f>
        <v>57.8809523809524</v>
      </c>
      <c r="AN154" s="93" t="n">
        <f aca="false">AN150*AN103/Thousand</f>
        <v>53.5872509960159</v>
      </c>
      <c r="AO154" s="93" t="n">
        <f aca="false">AO150*AO103/Thousand</f>
        <v>56.1020675675676</v>
      </c>
      <c r="AP154" s="93" t="n">
        <f aca="false">AP150*AP103/Thousand</f>
        <v>59.1365517241379</v>
      </c>
      <c r="AQ154" s="93" t="n">
        <f aca="false">AQ150*AQ103/Thousand</f>
        <v>66.2130827067669</v>
      </c>
      <c r="AR154" s="93" t="n">
        <f aca="false">AR150*AR103/Thousand</f>
        <v>66.7906818181818</v>
      </c>
      <c r="AS154" s="93" t="n">
        <f aca="false">AS150*AS103/Thousand</f>
        <v>67.2385167938931</v>
      </c>
      <c r="AT154" s="93" t="n">
        <f aca="false">AT150*AT103/Thousand</f>
        <v>58.7888446215139</v>
      </c>
      <c r="AU154" s="93" t="n">
        <f aca="false">AU150*AU103/Thousand</f>
        <v>58.82</v>
      </c>
      <c r="AV154" s="93" t="n">
        <f aca="false">AV150*AV103/Thousand</f>
        <v>48.34392</v>
      </c>
      <c r="AW154" s="93" t="n">
        <f aca="false">AW150*AW103/Thousand</f>
        <v>54.6822702755906</v>
      </c>
      <c r="AX154" s="93" t="n">
        <f aca="false">AX150*AX103/Thousand</f>
        <v>52.2753307392996</v>
      </c>
      <c r="AY154" s="93" t="n">
        <f aca="false">AY150*AY103/Thousand</f>
        <v>51.099609375</v>
      </c>
      <c r="AZ154" s="93" t="n">
        <f aca="false">AZ150*AZ103/Thousand</f>
        <v>53.66046692607</v>
      </c>
      <c r="BA154" s="93" t="n">
        <f aca="false">BA150*BA103/Thousand</f>
        <v>48.2738720930233</v>
      </c>
      <c r="BB154" s="93" t="n">
        <f aca="false">BB150*BB103/Thousand</f>
        <v>41.0573705179283</v>
      </c>
      <c r="BC154" s="93" t="n">
        <f aca="false">BC150*BC103/Thousand</f>
        <v>50.8219047619048</v>
      </c>
      <c r="BD154" s="93" t="n">
        <f aca="false">BD150*BD103/Thousand</f>
        <v>53.702390438247</v>
      </c>
      <c r="BE154" s="93" t="n">
        <f aca="false">BE150*BE103/Thousand</f>
        <v>46.1073431102362</v>
      </c>
      <c r="BF154" s="93" t="n">
        <f aca="false">BF150*BF103/Thousand</f>
        <v>44.863937007874</v>
      </c>
      <c r="BG154" s="93" t="n">
        <f aca="false">BG150*BG103/Thousand</f>
        <v>46.9333333333333</v>
      </c>
      <c r="BH154" s="93" t="n">
        <f aca="false">BH150*BH103/Thousand</f>
        <v>47.0541762452107</v>
      </c>
      <c r="BI154" s="93" t="n">
        <f aca="false">BI150*BI103/Thousand</f>
        <v>48.0637380228137</v>
      </c>
      <c r="BJ154" s="93" t="n">
        <f aca="false">BJ150*BJ103/Thousand</f>
        <v>56.1967883211679</v>
      </c>
      <c r="BK154" s="93" t="n">
        <f aca="false">BK150*BK103/Thousand</f>
        <v>54.5724637681159</v>
      </c>
      <c r="BL154" s="93" t="n">
        <f aca="false">BL150*BL103/Thousand</f>
        <v>52.4716417910448</v>
      </c>
      <c r="BM154" s="93" t="n">
        <f aca="false">BM150*BM103/Thousand</f>
        <v>45.4639467680608</v>
      </c>
      <c r="BN154" s="93" t="n">
        <f aca="false">BN150*BN103/Thousand</f>
        <v>49.8856273764259</v>
      </c>
      <c r="BO154" s="93" t="n">
        <f aca="false">BO150*BO103/Thousand</f>
        <v>53.4495167286245</v>
      </c>
      <c r="BP154" s="93" t="n">
        <f aca="false">BP150*BP103/Thousand</f>
        <v>25.65</v>
      </c>
      <c r="BQ154" s="93" t="n">
        <f aca="false">BQ150*BQ103/Thousand</f>
        <v>25.774275</v>
      </c>
      <c r="BR154" s="93" t="n">
        <f aca="false">BR150*BR103/Thousand</f>
        <v>25.6323012552301</v>
      </c>
      <c r="BS154" s="93" t="n">
        <f aca="false">BS150*BS103/Thousand</f>
        <v>25.6323012552301</v>
      </c>
      <c r="BT154" s="93" t="n">
        <f aca="false">BT150*BT103/Thousand</f>
        <v>15.9007627118644</v>
      </c>
      <c r="BU154" s="93" t="n">
        <f aca="false">BU150*BU103/Thousand</f>
        <v>15.9217389830508</v>
      </c>
      <c r="BV154" s="93" t="n">
        <f aca="false">BV150*BV103/Thousand</f>
        <v>15.8820338983051</v>
      </c>
      <c r="BW154" s="93" t="n">
        <f aca="false">BW150*BW103/Thousand</f>
        <v>15.8820338983051</v>
      </c>
      <c r="BX154" s="93" t="n">
        <f aca="false">BX150*BX103/Thousand</f>
        <v>15.8820338983051</v>
      </c>
      <c r="BY154" s="93" t="n">
        <f aca="false">BY150*BY103/Thousand</f>
        <v>15.9217389830508</v>
      </c>
      <c r="BZ154" s="93" t="n">
        <f aca="false">BZ150*BZ103/Thousand</f>
        <v>15.8820338983051</v>
      </c>
      <c r="CA154" s="93" t="n">
        <f aca="false">CA150*CA103/Thousand</f>
        <v>15.8820338983051</v>
      </c>
      <c r="CB154" s="93" t="n">
        <f aca="false">CB150*CB103/Thousand</f>
        <v>15.8820338983051</v>
      </c>
      <c r="CC154" s="93" t="n">
        <f aca="false">CC150*CC103/Thousand</f>
        <v>1.50879322033898</v>
      </c>
      <c r="CD154" s="93" t="n">
        <f aca="false">CD150*CD103/Thousand</f>
        <v>0</v>
      </c>
      <c r="CE154" s="93" t="n">
        <f aca="false">CE150*CE103/Thousand</f>
        <v>0</v>
      </c>
      <c r="CF154" s="93" t="n">
        <f aca="false">CF150*CF103/Thousand</f>
        <v>0</v>
      </c>
      <c r="CG154" s="93" t="n">
        <f aca="false">CG150*CG103/Thousand</f>
        <v>0</v>
      </c>
      <c r="CH154" s="93" t="n">
        <f aca="false">CH150*CH103/Thousand</f>
        <v>0</v>
      </c>
      <c r="CI154" s="93" t="n">
        <f aca="false">CI150*CI103/Thousand</f>
        <v>0</v>
      </c>
      <c r="CJ154" s="93" t="n">
        <f aca="false">CJ150*CJ103/Thousand</f>
        <v>0</v>
      </c>
      <c r="CK154" s="93" t="n">
        <f aca="false">CK150*CK103/Thousand</f>
        <v>0</v>
      </c>
      <c r="CL154" s="93" t="n">
        <f aca="false">CL150*CL103/Thousand</f>
        <v>0</v>
      </c>
      <c r="CM154" s="93" t="n">
        <f aca="false">CM150*CM103/Thousand</f>
        <v>0</v>
      </c>
      <c r="CN154" s="93" t="n">
        <f aca="false">CN150*CN103/Thousand</f>
        <v>0</v>
      </c>
      <c r="CO154" s="93" t="n">
        <f aca="false">CO150*CO103/Thousand</f>
        <v>0</v>
      </c>
      <c r="CP154" s="93" t="n">
        <f aca="false">CP150*CP103/Thousand</f>
        <v>0</v>
      </c>
      <c r="CQ154" s="93" t="n">
        <f aca="false">CQ150*CQ103/Thousand</f>
        <v>0</v>
      </c>
      <c r="CR154" s="93" t="n">
        <f aca="false">CR150*CR103/Thousand</f>
        <v>0</v>
      </c>
      <c r="CS154" s="93" t="n">
        <f aca="false">CS150*CS103/Thousand</f>
        <v>0</v>
      </c>
      <c r="CT154" s="93" t="n">
        <f aca="false">CT150*CT103/Thousand</f>
        <v>0</v>
      </c>
      <c r="CU154" s="93" t="n">
        <f aca="false">CU150*CU103/Thousand</f>
        <v>0</v>
      </c>
      <c r="CV154" s="93" t="n">
        <f aca="false">CV150*CV103/Thousand</f>
        <v>0</v>
      </c>
      <c r="CW154" s="93" t="n">
        <f aca="false">CW150*CW103/Thousand</f>
        <v>0</v>
      </c>
      <c r="CX154" s="93" t="n">
        <f aca="false">CX150*CX103/Thousand</f>
        <v>0</v>
      </c>
      <c r="CY154" s="93" t="n">
        <f aca="false">CY150*CY103/Thousand</f>
        <v>0</v>
      </c>
      <c r="CZ154" s="93" t="n">
        <f aca="false">CZ150*CZ103/Thousand</f>
        <v>0</v>
      </c>
      <c r="DA154" s="93" t="n">
        <f aca="false">DA150*DA103/Thousand</f>
        <v>0</v>
      </c>
      <c r="DB154" s="93" t="n">
        <f aca="false">DB150*DB103/Thousand</f>
        <v>0</v>
      </c>
    </row>
    <row r="155" customFormat="false" ht="14.25" hidden="false" customHeight="false" outlineLevel="3" collapsed="false">
      <c r="E155" s="3" t="str">
        <f aca="false">E151</f>
        <v>Copper Refining Cost</v>
      </c>
      <c r="G155" s="71" t="str">
        <f aca="false">Currency_unit&amp;"'M"</f>
        <v>US$'M</v>
      </c>
      <c r="Y155" s="82" t="n">
        <f aca="false">SUM(AA155:DB155)</f>
        <v>1239.11099020332</v>
      </c>
      <c r="AA155" s="93" t="n">
        <f aca="false">AA151*AA109/Thousand</f>
        <v>0</v>
      </c>
      <c r="AB155" s="93" t="n">
        <f aca="false">AB151*AB109/Thousand</f>
        <v>0</v>
      </c>
      <c r="AC155" s="93" t="n">
        <f aca="false">AC151*AC109/Thousand</f>
        <v>0</v>
      </c>
      <c r="AD155" s="93" t="n">
        <f aca="false">AD151*AD109/Thousand</f>
        <v>0</v>
      </c>
      <c r="AE155" s="93" t="n">
        <f aca="false">AE151*AE109/Thousand</f>
        <v>19.0763159899609</v>
      </c>
      <c r="AF155" s="93" t="n">
        <f aca="false">AF151*AF109/Thousand</f>
        <v>40.7314437586496</v>
      </c>
      <c r="AG155" s="93" t="n">
        <f aca="false">AG151*AG109/Thousand</f>
        <v>46.0156772317482</v>
      </c>
      <c r="AH155" s="93" t="n">
        <f aca="false">AH151*AH109/Thousand</f>
        <v>46.0595686691712</v>
      </c>
      <c r="AI155" s="93" t="n">
        <f aca="false">AI151*AI109/Thousand</f>
        <v>47.99990376192</v>
      </c>
      <c r="AJ155" s="93" t="n">
        <f aca="false">AJ151*AJ109/Thousand</f>
        <v>48.162615300096</v>
      </c>
      <c r="AK155" s="93" t="n">
        <f aca="false">AK151*AK109/Thousand</f>
        <v>42.0790885142975</v>
      </c>
      <c r="AL155" s="93" t="n">
        <f aca="false">AL151*AL109/Thousand</f>
        <v>35.267725899648</v>
      </c>
      <c r="AM155" s="93" t="n">
        <f aca="false">AM151*AM109/Thousand</f>
        <v>29.08468744896</v>
      </c>
      <c r="AN155" s="93" t="n">
        <f aca="false">AN151*AN109/Thousand</f>
        <v>26.820285209344</v>
      </c>
      <c r="AO155" s="93" t="n">
        <f aca="false">AO151*AO109/Thousand</f>
        <v>28.9738910609333</v>
      </c>
      <c r="AP155" s="93" t="n">
        <f aca="false">AP151*AP109/Thousand</f>
        <v>30.7768874459904</v>
      </c>
      <c r="AQ155" s="93" t="n">
        <f aca="false">AQ151*AQ109/Thousand</f>
        <v>35.1199295858048</v>
      </c>
      <c r="AR155" s="93" t="n">
        <f aca="false">AR151*AR109/Thousand</f>
        <v>35.1599295056064</v>
      </c>
      <c r="AS155" s="93" t="n">
        <f aca="false">AS151*AS109/Thousand</f>
        <v>35.1275295705671</v>
      </c>
      <c r="AT155" s="93" t="n">
        <f aca="false">AT151*AT109/Thousand</f>
        <v>29.42366982016</v>
      </c>
      <c r="AU155" s="93" t="n">
        <f aca="false">AU151*AU109/Thousand</f>
        <v>29.3219751088</v>
      </c>
      <c r="AV155" s="93" t="n">
        <f aca="false">AV151*AV109/Thousand</f>
        <v>24.0996126980928</v>
      </c>
      <c r="AW155" s="93" t="n">
        <f aca="false">AW151*AW109/Thousand</f>
        <v>27.6954512512777</v>
      </c>
      <c r="AX155" s="93" t="n">
        <f aca="false">AX151*AX109/Thousand</f>
        <v>26.7890988311936</v>
      </c>
      <c r="AY155" s="93" t="n">
        <f aca="false">AY151*AY109/Thousand</f>
        <v>26.08469346384</v>
      </c>
      <c r="AZ155" s="93" t="n">
        <f aca="false">AZ151*AZ109/Thousand</f>
        <v>27.4989279164864</v>
      </c>
      <c r="BA155" s="93" t="n">
        <f aca="false">BA151*BA109/Thousand</f>
        <v>24.8347637665142</v>
      </c>
      <c r="BB155" s="93" t="n">
        <f aca="false">BB151*BB109/Thousand</f>
        <v>20.549111342144</v>
      </c>
      <c r="BC155" s="93" t="n">
        <f aca="false">BC151*BC109/Thousand</f>
        <v>25.5375759167232</v>
      </c>
      <c r="BD155" s="93" t="n">
        <f aca="false">BD151*BD109/Thousand</f>
        <v>26.877912212448</v>
      </c>
      <c r="BE155" s="93" t="n">
        <f aca="false">BE151*BE109/Thousand</f>
        <v>23.3524260605819</v>
      </c>
      <c r="BF155" s="93" t="n">
        <f aca="false">BF151*BF109/Thousand</f>
        <v>22.7226663062784</v>
      </c>
      <c r="BG155" s="93" t="n">
        <f aca="false">BG151*BG109/Thousand</f>
        <v>23.86435893248</v>
      </c>
      <c r="BH155" s="93" t="n">
        <f aca="false">BH151*BH109/Thousand</f>
        <v>24.4887644602304</v>
      </c>
      <c r="BI155" s="93" t="n">
        <f aca="false">BI151*BI109/Thousand</f>
        <v>25.205857937738</v>
      </c>
      <c r="BJ155" s="93" t="n">
        <f aca="false">BJ151*BJ109/Thousand</f>
        <v>30.7036672538112</v>
      </c>
      <c r="BK155" s="93" t="n">
        <f aca="false">BK151*BK109/Thousand</f>
        <v>30.03383808832</v>
      </c>
      <c r="BL155" s="93" t="n">
        <f aca="false">BL151*BL109/Thousand</f>
        <v>28.040621745664</v>
      </c>
      <c r="BM155" s="93" t="n">
        <f aca="false">BM151*BM109/Thousand</f>
        <v>23.8424606713005</v>
      </c>
      <c r="BN155" s="93" t="n">
        <f aca="false">BN151*BN109/Thousand</f>
        <v>26.1613034797312</v>
      </c>
      <c r="BO155" s="93" t="n">
        <f aca="false">BO151*BO109/Thousand</f>
        <v>28.6697730266112</v>
      </c>
      <c r="BP155" s="93" t="n">
        <f aca="false">BP151*BP109/Thousand</f>
        <v>12.172856949792</v>
      </c>
      <c r="BQ155" s="93" t="n">
        <f aca="false">BQ151*BQ109/Thousand</f>
        <v>12.2318347976452</v>
      </c>
      <c r="BR155" s="93" t="n">
        <f aca="false">BR151*BR109/Thousand</f>
        <v>12.2155687285632</v>
      </c>
      <c r="BS155" s="93" t="n">
        <f aca="false">BS151*BS109/Thousand</f>
        <v>12.2155687285632</v>
      </c>
      <c r="BT155" s="93" t="n">
        <f aca="false">BT151*BT109/Thousand</f>
        <v>7.4826968618688</v>
      </c>
      <c r="BU155" s="93" t="n">
        <f aca="false">BU151*BU109/Thousand</f>
        <v>7.49256802851814</v>
      </c>
      <c r="BV155" s="93" t="n">
        <f aca="false">BV151*BV109/Thousand</f>
        <v>7.4738833202176</v>
      </c>
      <c r="BW155" s="93" t="n">
        <f aca="false">BW151*BW109/Thousand</f>
        <v>7.4738833202176</v>
      </c>
      <c r="BX155" s="93" t="n">
        <f aca="false">BX151*BX109/Thousand</f>
        <v>7.4738833202176</v>
      </c>
      <c r="BY155" s="93" t="n">
        <f aca="false">BY151*BY109/Thousand</f>
        <v>7.49256802851814</v>
      </c>
      <c r="BZ155" s="93" t="n">
        <f aca="false">BZ151*BZ109/Thousand</f>
        <v>7.4738833202176</v>
      </c>
      <c r="CA155" s="93" t="n">
        <f aca="false">CA151*CA109/Thousand</f>
        <v>7.4738833202176</v>
      </c>
      <c r="CB155" s="93" t="n">
        <f aca="false">CB151*CB109/Thousand</f>
        <v>7.4738833202176</v>
      </c>
      <c r="CC155" s="93" t="n">
        <f aca="false">CC151*CC109/Thousand</f>
        <v>0.710018915420672</v>
      </c>
      <c r="CD155" s="93" t="n">
        <f aca="false">CD151*CD109/Thousand</f>
        <v>0</v>
      </c>
      <c r="CE155" s="93" t="n">
        <f aca="false">CE151*CE109/Thousand</f>
        <v>0</v>
      </c>
      <c r="CF155" s="93" t="n">
        <f aca="false">CF151*CF109/Thousand</f>
        <v>0</v>
      </c>
      <c r="CG155" s="93" t="n">
        <f aca="false">CG151*CG109/Thousand</f>
        <v>0</v>
      </c>
      <c r="CH155" s="93" t="n">
        <f aca="false">CH151*CH109/Thousand</f>
        <v>0</v>
      </c>
      <c r="CI155" s="93" t="n">
        <f aca="false">CI151*CI109/Thousand</f>
        <v>0</v>
      </c>
      <c r="CJ155" s="93" t="n">
        <f aca="false">CJ151*CJ109/Thousand</f>
        <v>0</v>
      </c>
      <c r="CK155" s="93" t="n">
        <f aca="false">CK151*CK109/Thousand</f>
        <v>0</v>
      </c>
      <c r="CL155" s="93" t="n">
        <f aca="false">CL151*CL109/Thousand</f>
        <v>0</v>
      </c>
      <c r="CM155" s="93" t="n">
        <f aca="false">CM151*CM109/Thousand</f>
        <v>0</v>
      </c>
      <c r="CN155" s="93" t="n">
        <f aca="false">CN151*CN109/Thousand</f>
        <v>0</v>
      </c>
      <c r="CO155" s="93" t="n">
        <f aca="false">CO151*CO109/Thousand</f>
        <v>0</v>
      </c>
      <c r="CP155" s="93" t="n">
        <f aca="false">CP151*CP109/Thousand</f>
        <v>0</v>
      </c>
      <c r="CQ155" s="93" t="n">
        <f aca="false">CQ151*CQ109/Thousand</f>
        <v>0</v>
      </c>
      <c r="CR155" s="93" t="n">
        <f aca="false">CR151*CR109/Thousand</f>
        <v>0</v>
      </c>
      <c r="CS155" s="93" t="n">
        <f aca="false">CS151*CS109/Thousand</f>
        <v>0</v>
      </c>
      <c r="CT155" s="93" t="n">
        <f aca="false">CT151*CT109/Thousand</f>
        <v>0</v>
      </c>
      <c r="CU155" s="93" t="n">
        <f aca="false">CU151*CU109/Thousand</f>
        <v>0</v>
      </c>
      <c r="CV155" s="93" t="n">
        <f aca="false">CV151*CV109/Thousand</f>
        <v>0</v>
      </c>
      <c r="CW155" s="93" t="n">
        <f aca="false">CW151*CW109/Thousand</f>
        <v>0</v>
      </c>
      <c r="CX155" s="93" t="n">
        <f aca="false">CX151*CX109/Thousand</f>
        <v>0</v>
      </c>
      <c r="CY155" s="93" t="n">
        <f aca="false">CY151*CY109/Thousand</f>
        <v>0</v>
      </c>
      <c r="CZ155" s="93" t="n">
        <f aca="false">CZ151*CZ109/Thousand</f>
        <v>0</v>
      </c>
      <c r="DA155" s="93" t="n">
        <f aca="false">DA151*DA109/Thousand</f>
        <v>0</v>
      </c>
      <c r="DB155" s="93" t="n">
        <f aca="false">DB151*DB109/Thousand</f>
        <v>0</v>
      </c>
    </row>
    <row r="156" customFormat="false" ht="14.25" hidden="false" customHeight="false" outlineLevel="3" collapsed="false">
      <c r="E156" s="3" t="str">
        <f aca="false">E152</f>
        <v>Gold Refining Cost</v>
      </c>
      <c r="G156" s="71" t="str">
        <f aca="false">Currency_unit&amp;"'M"</f>
        <v>US$'M</v>
      </c>
      <c r="Y156" s="82" t="n">
        <f aca="false">SUM(AA156:DB156)</f>
        <v>15.4661747578669</v>
      </c>
      <c r="AA156" s="93" t="n">
        <f aca="false">AA152*AA110/Thousand</f>
        <v>0</v>
      </c>
      <c r="AB156" s="93" t="n">
        <f aca="false">AB152*AB110/Thousand</f>
        <v>0</v>
      </c>
      <c r="AC156" s="93" t="n">
        <f aca="false">AC152*AC110/Thousand</f>
        <v>0</v>
      </c>
      <c r="AD156" s="93" t="n">
        <f aca="false">AD152*AD110/Thousand</f>
        <v>0</v>
      </c>
      <c r="AE156" s="93" t="n">
        <f aca="false">AE152*AE110/Thousand</f>
        <v>0.176725887553491</v>
      </c>
      <c r="AF156" s="93" t="n">
        <f aca="false">AF152*AF110/Thousand</f>
        <v>0.386271266642018</v>
      </c>
      <c r="AG156" s="93" t="n">
        <f aca="false">AG152*AG110/Thousand</f>
        <v>0.503181030929027</v>
      </c>
      <c r="AH156" s="93" t="n">
        <f aca="false">AH152*AH110/Thousand</f>
        <v>0.449728062758211</v>
      </c>
      <c r="AI156" s="93" t="n">
        <f aca="false">AI152*AI110/Thousand</f>
        <v>0.522373453457007</v>
      </c>
      <c r="AJ156" s="93" t="n">
        <f aca="false">AJ152*AJ110/Thousand</f>
        <v>0.632578468763966</v>
      </c>
      <c r="AK156" s="93" t="n">
        <f aca="false">AK152*AK110/Thousand</f>
        <v>0.46895886268002</v>
      </c>
      <c r="AL156" s="93" t="n">
        <f aca="false">AL152*AL110/Thousand</f>
        <v>0.44439521869886</v>
      </c>
      <c r="AM156" s="93" t="n">
        <f aca="false">AM152*AM110/Thousand</f>
        <v>0.363609683951967</v>
      </c>
      <c r="AN156" s="93" t="n">
        <f aca="false">AN152*AN110/Thousand</f>
        <v>0.373969408471715</v>
      </c>
      <c r="AO156" s="93" t="n">
        <f aca="false">AO152*AO110/Thousand</f>
        <v>0.403644112068545</v>
      </c>
      <c r="AP156" s="93" t="n">
        <f aca="false">AP152*AP110/Thousand</f>
        <v>0.423457628999952</v>
      </c>
      <c r="AQ156" s="93" t="n">
        <f aca="false">AQ152*AQ110/Thousand</f>
        <v>0.474101608384908</v>
      </c>
      <c r="AR156" s="93" t="n">
        <f aca="false">AR152*AR110/Thousand</f>
        <v>0.448752034568457</v>
      </c>
      <c r="AS156" s="93" t="n">
        <f aca="false">AS152*AS110/Thousand</f>
        <v>0.516022613170415</v>
      </c>
      <c r="AT156" s="93" t="n">
        <f aca="false">AT152*AT110/Thousand</f>
        <v>0.400733588014211</v>
      </c>
      <c r="AU156" s="93" t="n">
        <f aca="false">AU152*AU110/Thousand</f>
        <v>0.366561061256772</v>
      </c>
      <c r="AV156" s="93" t="n">
        <f aca="false">AV152*AV110/Thousand</f>
        <v>0.361686439493948</v>
      </c>
      <c r="AW156" s="93" t="n">
        <f aca="false">AW152*AW110/Thousand</f>
        <v>0.388918149366277</v>
      </c>
      <c r="AX156" s="93" t="n">
        <f aca="false">AX152*AX110/Thousand</f>
        <v>0.308145342009742</v>
      </c>
      <c r="AY156" s="93" t="n">
        <f aca="false">AY152*AY110/Thousand</f>
        <v>0.285749034417349</v>
      </c>
      <c r="AZ156" s="93" t="n">
        <f aca="false">AZ152*AZ110/Thousand</f>
        <v>0.311767799199447</v>
      </c>
      <c r="BA156" s="93" t="n">
        <f aca="false">BA152*BA110/Thousand</f>
        <v>0.303727281371775</v>
      </c>
      <c r="BB156" s="93" t="n">
        <f aca="false">BB152*BB110/Thousand</f>
        <v>0.279461560081663</v>
      </c>
      <c r="BC156" s="93" t="n">
        <f aca="false">BC152*BC110/Thousand</f>
        <v>0.256086615229797</v>
      </c>
      <c r="BD156" s="93" t="n">
        <f aca="false">BD152*BD110/Thousand</f>
        <v>0.227429514286174</v>
      </c>
      <c r="BE156" s="93" t="n">
        <f aca="false">BE152*BE110/Thousand</f>
        <v>0.299783429618049</v>
      </c>
      <c r="BF156" s="93" t="n">
        <f aca="false">BF152*BF110/Thousand</f>
        <v>0.296612220849744</v>
      </c>
      <c r="BG156" s="93" t="n">
        <f aca="false">BG152*BG110/Thousand</f>
        <v>0.290532716523864</v>
      </c>
      <c r="BH156" s="93" t="n">
        <f aca="false">BH152*BH110/Thousand</f>
        <v>0.270918952272252</v>
      </c>
      <c r="BI156" s="93" t="n">
        <f aca="false">BI152*BI110/Thousand</f>
        <v>0.281221002390921</v>
      </c>
      <c r="BJ156" s="93" t="n">
        <f aca="false">BJ152*BJ110/Thousand</f>
        <v>0.280829875480251</v>
      </c>
      <c r="BK156" s="93" t="n">
        <f aca="false">BK152*BK110/Thousand</f>
        <v>0.300900427630331</v>
      </c>
      <c r="BL156" s="93" t="n">
        <f aca="false">BL152*BL110/Thousand</f>
        <v>0.314351079267607</v>
      </c>
      <c r="BM156" s="93" t="n">
        <f aca="false">BM152*BM110/Thousand</f>
        <v>0.271637318004083</v>
      </c>
      <c r="BN156" s="93" t="n">
        <f aca="false">BN152*BN110/Thousand</f>
        <v>0.28811059668526</v>
      </c>
      <c r="BO156" s="93" t="n">
        <f aca="false">BO152*BO110/Thousand</f>
        <v>0.271518453923192</v>
      </c>
      <c r="BP156" s="93" t="n">
        <f aca="false">BP152*BP110/Thousand</f>
        <v>0.285749034417349</v>
      </c>
      <c r="BQ156" s="93" t="n">
        <f aca="false">BQ152*BQ110/Thousand</f>
        <v>0.281207368171749</v>
      </c>
      <c r="BR156" s="93" t="n">
        <f aca="false">BR152*BR110/Thousand</f>
        <v>0.273549154275242</v>
      </c>
      <c r="BS156" s="93" t="n">
        <f aca="false">BS152*BS110/Thousand</f>
        <v>0.273549154275242</v>
      </c>
      <c r="BT156" s="93" t="n">
        <f aca="false">BT152*BT110/Thousand</f>
        <v>0.128784135843233</v>
      </c>
      <c r="BU156" s="93" t="n">
        <f aca="false">BU152*BU110/Thousand</f>
        <v>0.121147351529056</v>
      </c>
      <c r="BV156" s="93" t="n">
        <f aca="false">BV152*BV110/Thousand</f>
        <v>0.120833161155497</v>
      </c>
      <c r="BW156" s="93" t="n">
        <f aca="false">BW152*BW110/Thousand</f>
        <v>0.120833161155497</v>
      </c>
      <c r="BX156" s="93" t="n">
        <f aca="false">BX152*BX110/Thousand</f>
        <v>0.120833161155497</v>
      </c>
      <c r="BY156" s="93" t="n">
        <f aca="false">BY152*BY110/Thousand</f>
        <v>0.121147351529056</v>
      </c>
      <c r="BZ156" s="93" t="n">
        <f aca="false">BZ152*BZ110/Thousand</f>
        <v>0.120833161155497</v>
      </c>
      <c r="CA156" s="93" t="n">
        <f aca="false">CA152*CA110/Thousand</f>
        <v>0.120833161155497</v>
      </c>
      <c r="CB156" s="93" t="n">
        <f aca="false">CB152*CB110/Thousand</f>
        <v>0.120833161155497</v>
      </c>
      <c r="CC156" s="93" t="n">
        <f aca="false">CC152*CC110/Thousand</f>
        <v>0.011590442421721</v>
      </c>
      <c r="CD156" s="93" t="n">
        <f aca="false">CD152*CD110/Thousand</f>
        <v>0</v>
      </c>
      <c r="CE156" s="93" t="n">
        <f aca="false">CE152*CE110/Thousand</f>
        <v>0</v>
      </c>
      <c r="CF156" s="93" t="n">
        <f aca="false">CF152*CF110/Thousand</f>
        <v>0</v>
      </c>
      <c r="CG156" s="93" t="n">
        <f aca="false">CG152*CG110/Thousand</f>
        <v>0</v>
      </c>
      <c r="CH156" s="93" t="n">
        <f aca="false">CH152*CH110/Thousand</f>
        <v>0</v>
      </c>
      <c r="CI156" s="93" t="n">
        <f aca="false">CI152*CI110/Thousand</f>
        <v>0</v>
      </c>
      <c r="CJ156" s="93" t="n">
        <f aca="false">CJ152*CJ110/Thousand</f>
        <v>0</v>
      </c>
      <c r="CK156" s="93" t="n">
        <f aca="false">CK152*CK110/Thousand</f>
        <v>0</v>
      </c>
      <c r="CL156" s="93" t="n">
        <f aca="false">CL152*CL110/Thousand</f>
        <v>0</v>
      </c>
      <c r="CM156" s="93" t="n">
        <f aca="false">CM152*CM110/Thousand</f>
        <v>0</v>
      </c>
      <c r="CN156" s="93" t="n">
        <f aca="false">CN152*CN110/Thousand</f>
        <v>0</v>
      </c>
      <c r="CO156" s="93" t="n">
        <f aca="false">CO152*CO110/Thousand</f>
        <v>0</v>
      </c>
      <c r="CP156" s="93" t="n">
        <f aca="false">CP152*CP110/Thousand</f>
        <v>0</v>
      </c>
      <c r="CQ156" s="93" t="n">
        <f aca="false">CQ152*CQ110/Thousand</f>
        <v>0</v>
      </c>
      <c r="CR156" s="93" t="n">
        <f aca="false">CR152*CR110/Thousand</f>
        <v>0</v>
      </c>
      <c r="CS156" s="93" t="n">
        <f aca="false">CS152*CS110/Thousand</f>
        <v>0</v>
      </c>
      <c r="CT156" s="93" t="n">
        <f aca="false">CT152*CT110/Thousand</f>
        <v>0</v>
      </c>
      <c r="CU156" s="93" t="n">
        <f aca="false">CU152*CU110/Thousand</f>
        <v>0</v>
      </c>
      <c r="CV156" s="93" t="n">
        <f aca="false">CV152*CV110/Thousand</f>
        <v>0</v>
      </c>
      <c r="CW156" s="93" t="n">
        <f aca="false">CW152*CW110/Thousand</f>
        <v>0</v>
      </c>
      <c r="CX156" s="93" t="n">
        <f aca="false">CX152*CX110/Thousand</f>
        <v>0</v>
      </c>
      <c r="CY156" s="93" t="n">
        <f aca="false">CY152*CY110/Thousand</f>
        <v>0</v>
      </c>
      <c r="CZ156" s="93" t="n">
        <f aca="false">CZ152*CZ110/Thousand</f>
        <v>0</v>
      </c>
      <c r="DA156" s="93" t="n">
        <f aca="false">DA152*DA110/Thousand</f>
        <v>0</v>
      </c>
      <c r="DB156" s="93" t="n">
        <f aca="false">DB152*DB110/Thousand</f>
        <v>0</v>
      </c>
    </row>
    <row r="157" customFormat="false" ht="14.25" hidden="false" customHeight="false" outlineLevel="3" collapsed="false">
      <c r="E157" s="69" t="s">
        <v>350</v>
      </c>
      <c r="G157" s="7" t="str">
        <f aca="false">Currency_unit&amp;"'M"</f>
        <v>US$'M</v>
      </c>
      <c r="Y157" s="99" t="n">
        <f aca="false">SUM(AA157:DB157)</f>
        <v>15.950421990547</v>
      </c>
      <c r="AA157" s="135" t="n">
        <f aca="false">IF(Molybdenum!$F$13="Module On",Molybdenum!AA35,0)</f>
        <v>0</v>
      </c>
      <c r="AB157" s="135" t="n">
        <f aca="false">IF(Molybdenum!$F$13="Module On",Molybdenum!AB35,0)</f>
        <v>0</v>
      </c>
      <c r="AC157" s="135" t="n">
        <f aca="false">IF(Molybdenum!$F$13="Module On",Molybdenum!AC35,0)</f>
        <v>0</v>
      </c>
      <c r="AD157" s="135" t="n">
        <f aca="false">IF(Molybdenum!$F$13="Module On",Molybdenum!AD35,0)</f>
        <v>0</v>
      </c>
      <c r="AE157" s="135" t="n">
        <f aca="false">IF(Molybdenum!$F$13="Module On",Molybdenum!AE35,0)</f>
        <v>0</v>
      </c>
      <c r="AF157" s="135" t="n">
        <f aca="false">IF(Molybdenum!$F$13="Module On",Molybdenum!AF35,0)</f>
        <v>0.206555998468085</v>
      </c>
      <c r="AG157" s="135" t="n">
        <f aca="false">IF(Molybdenum!$F$13="Module On",Molybdenum!AG35,0)</f>
        <v>0.263022512165787</v>
      </c>
      <c r="AH157" s="135" t="n">
        <f aca="false">IF(Molybdenum!$F$13="Module On",Molybdenum!AH35,0)</f>
        <v>0.287100224680851</v>
      </c>
      <c r="AI157" s="135" t="n">
        <f aca="false">IF(Molybdenum!$F$13="Module On",Molybdenum!AI35,0)</f>
        <v>0.448370278774468</v>
      </c>
      <c r="AJ157" s="135" t="n">
        <f aca="false">IF(Molybdenum!$F$13="Module On",Molybdenum!AJ35,0)</f>
        <v>0.538138739131915</v>
      </c>
      <c r="AK157" s="135" t="n">
        <f aca="false">IF(Molybdenum!$F$13="Module On",Molybdenum!AK35,0)</f>
        <v>0.391978908508234</v>
      </c>
      <c r="AL157" s="135" t="n">
        <f aca="false">IF(Molybdenum!$F$13="Module On",Molybdenum!AL35,0)</f>
        <v>0.343940486859575</v>
      </c>
      <c r="AM157" s="135" t="n">
        <f aca="false">IF(Molybdenum!$F$13="Module On",Molybdenum!AM35,0)</f>
        <v>0.288029078348936</v>
      </c>
      <c r="AN157" s="135" t="n">
        <f aca="false">IF(Molybdenum!$F$13="Module On",Molybdenum!AN35,0)</f>
        <v>0.298464108051064</v>
      </c>
      <c r="AO157" s="135" t="n">
        <f aca="false">IF(Molybdenum!$F$13="Module On",Molybdenum!AO35,0)</f>
        <v>0.344438765121936</v>
      </c>
      <c r="AP157" s="135" t="n">
        <f aca="false">IF(Molybdenum!$F$13="Module On",Molybdenum!AP35,0)</f>
        <v>0.347903572289362</v>
      </c>
      <c r="AQ157" s="135" t="n">
        <f aca="false">IF(Molybdenum!$F$13="Module On",Molybdenum!AQ35,0)</f>
        <v>0.356722205821277</v>
      </c>
      <c r="AR157" s="135" t="n">
        <f aca="false">IF(Molybdenum!$F$13="Module On",Molybdenum!AR35,0)</f>
        <v>0.359582785404255</v>
      </c>
      <c r="AS157" s="135" t="n">
        <f aca="false">IF(Molybdenum!$F$13="Module On",Molybdenum!AS35,0)</f>
        <v>0.360711791315489</v>
      </c>
      <c r="AT157" s="135" t="n">
        <f aca="false">IF(Molybdenum!$F$13="Module On",Molybdenum!AT35,0)</f>
        <v>0.312750694791489</v>
      </c>
      <c r="AU157" s="135" t="n">
        <f aca="false">IF(Molybdenum!$F$13="Module On",Molybdenum!AU35,0)</f>
        <v>0.314931328051064</v>
      </c>
      <c r="AV157" s="135" t="n">
        <f aca="false">IF(Molybdenum!$F$13="Module On",Molybdenum!AV35,0)</f>
        <v>0.372112417225532</v>
      </c>
      <c r="AW157" s="135" t="n">
        <f aca="false">IF(Molybdenum!$F$13="Module On",Molybdenum!AW35,0)</f>
        <v>0.378023491164468</v>
      </c>
      <c r="AX157" s="135" t="n">
        <f aca="false">IF(Molybdenum!$F$13="Module On",Molybdenum!AX35,0)</f>
        <v>0.340961548212766</v>
      </c>
      <c r="AY157" s="135" t="n">
        <f aca="false">IF(Molybdenum!$F$13="Module On",Molybdenum!AY35,0)</f>
        <v>0.271812120051064</v>
      </c>
      <c r="AZ157" s="135" t="n">
        <f aca="false">IF(Molybdenum!$F$13="Module On",Molybdenum!AZ35,0)</f>
        <v>0.319445813617021</v>
      </c>
      <c r="BA157" s="135" t="n">
        <f aca="false">IF(Molybdenum!$F$13="Module On",Molybdenum!BA35,0)</f>
        <v>0.384834049824681</v>
      </c>
      <c r="BB157" s="135" t="n">
        <f aca="false">IF(Molybdenum!$F$13="Module On",Molybdenum!BB35,0)</f>
        <v>0.315884795693617</v>
      </c>
      <c r="BC157" s="135" t="n">
        <f aca="false">IF(Molybdenum!$F$13="Module On",Molybdenum!BC35,0)</f>
        <v>0.30610892587234</v>
      </c>
      <c r="BD157" s="135" t="n">
        <f aca="false">IF(Molybdenum!$F$13="Module On",Molybdenum!BD35,0)</f>
        <v>0.324968942170213</v>
      </c>
      <c r="BE157" s="135" t="n">
        <f aca="false">IF(Molybdenum!$F$13="Module On",Molybdenum!BE35,0)</f>
        <v>0.383260012066894</v>
      </c>
      <c r="BF157" s="135" t="n">
        <f aca="false">IF(Molybdenum!$F$13="Module On",Molybdenum!BF35,0)</f>
        <v>0.409095443829787</v>
      </c>
      <c r="BG157" s="135" t="n">
        <f aca="false">IF(Molybdenum!$F$13="Module On",Molybdenum!BG35,0)</f>
        <v>0.358797905821277</v>
      </c>
      <c r="BH157" s="135" t="n">
        <f aca="false">IF(Molybdenum!$F$13="Module On",Molybdenum!BH35,0)</f>
        <v>0.360778211948936</v>
      </c>
      <c r="BI157" s="135" t="n">
        <f aca="false">IF(Molybdenum!$F$13="Module On",Molybdenum!BI35,0)</f>
        <v>0.392635170800213</v>
      </c>
      <c r="BJ157" s="135" t="n">
        <f aca="false">IF(Molybdenum!$F$13="Module On",Molybdenum!BJ35,0)</f>
        <v>0.443491058859574</v>
      </c>
      <c r="BK157" s="135" t="n">
        <f aca="false">IF(Molybdenum!$F$13="Module On",Molybdenum!BK35,0)</f>
        <v>0.433201239829787</v>
      </c>
      <c r="BL157" s="135" t="n">
        <f aca="false">IF(Molybdenum!$F$13="Module On",Molybdenum!BL35,0)</f>
        <v>0.399170359148936</v>
      </c>
      <c r="BM157" s="135" t="n">
        <f aca="false">IF(Molybdenum!$F$13="Module On",Molybdenum!BM35,0)</f>
        <v>0.401260855209617</v>
      </c>
      <c r="BN157" s="135" t="n">
        <f aca="false">IF(Molybdenum!$F$13="Module On",Molybdenum!BN35,0)</f>
        <v>0.385742729455319</v>
      </c>
      <c r="BO157" s="135" t="n">
        <f aca="false">IF(Molybdenum!$F$13="Module On",Molybdenum!BO35,0)</f>
        <v>0.393633274825532</v>
      </c>
      <c r="BP157" s="135" t="n">
        <f aca="false">IF(Molybdenum!$F$13="Module On",Molybdenum!BP35,0)</f>
        <v>0.3331470824</v>
      </c>
      <c r="BQ157" s="135" t="n">
        <f aca="false">IF(Molybdenum!$F$13="Module On",Molybdenum!BQ35,0)</f>
        <v>0.338729808569362</v>
      </c>
      <c r="BR157" s="135" t="n">
        <f aca="false">IF(Molybdenum!$F$13="Module On",Molybdenum!BR35,0)</f>
        <v>0.343237045378723</v>
      </c>
      <c r="BS157" s="135" t="n">
        <f aca="false">IF(Molybdenum!$F$13="Module On",Molybdenum!BS35,0)</f>
        <v>0.343237045378723</v>
      </c>
      <c r="BT157" s="135" t="n">
        <f aca="false">IF(Molybdenum!$F$13="Module On",Molybdenum!BT35,0)</f>
        <v>0.199486252595745</v>
      </c>
      <c r="BU157" s="135" t="n">
        <f aca="false">IF(Molybdenum!$F$13="Module On",Molybdenum!BU35,0)</f>
        <v>0.192361829693936</v>
      </c>
      <c r="BV157" s="135" t="n">
        <f aca="false">IF(Molybdenum!$F$13="Module On",Molybdenum!BV35,0)</f>
        <v>0.191882124382979</v>
      </c>
      <c r="BW157" s="135" t="n">
        <f aca="false">IF(Molybdenum!$F$13="Module On",Molybdenum!BW35,0)</f>
        <v>0.191882124382979</v>
      </c>
      <c r="BX157" s="135" t="n">
        <f aca="false">IF(Molybdenum!$F$13="Module On",Molybdenum!BX35,0)</f>
        <v>0.191882124382979</v>
      </c>
      <c r="BY157" s="135" t="n">
        <f aca="false">IF(Molybdenum!$F$13="Module On",Molybdenum!BY35,0)</f>
        <v>0.192361829693936</v>
      </c>
      <c r="BZ157" s="135" t="n">
        <f aca="false">IF(Molybdenum!$F$13="Module On",Molybdenum!BZ35,0)</f>
        <v>0.191882124382979</v>
      </c>
      <c r="CA157" s="135" t="n">
        <f aca="false">IF(Molybdenum!$F$13="Module On",Molybdenum!CA35,0)</f>
        <v>0.191882124382979</v>
      </c>
      <c r="CB157" s="135" t="n">
        <f aca="false">IF(Molybdenum!$F$13="Module On",Molybdenum!CB35,0)</f>
        <v>0.191882124382979</v>
      </c>
      <c r="CC157" s="135" t="n">
        <f aca="false">IF(Molybdenum!$F$13="Module On",Molybdenum!CC35,0)</f>
        <v>0.0187085071273404</v>
      </c>
      <c r="CD157" s="135" t="n">
        <f aca="false">IF(Molybdenum!$F$13="Module On",Molybdenum!CD35,0)</f>
        <v>0</v>
      </c>
      <c r="CE157" s="135" t="n">
        <f aca="false">IF(Molybdenum!$F$13="Module On",Molybdenum!CE35,0)</f>
        <v>0</v>
      </c>
      <c r="CF157" s="135" t="n">
        <f aca="false">IF(Molybdenum!$F$13="Module On",Molybdenum!CF35,0)</f>
        <v>0</v>
      </c>
      <c r="CG157" s="135" t="n">
        <f aca="false">IF(Molybdenum!$F$13="Module On",Molybdenum!CG35,0)</f>
        <v>0</v>
      </c>
      <c r="CH157" s="135" t="n">
        <f aca="false">IF(Molybdenum!$F$13="Module On",Molybdenum!CH35,0)</f>
        <v>0</v>
      </c>
      <c r="CI157" s="135" t="n">
        <f aca="false">IF(Molybdenum!$F$13="Module On",Molybdenum!CI35,0)</f>
        <v>0</v>
      </c>
      <c r="CJ157" s="135" t="n">
        <f aca="false">IF(Molybdenum!$F$13="Module On",Molybdenum!CJ35,0)</f>
        <v>0</v>
      </c>
      <c r="CK157" s="135" t="n">
        <f aca="false">IF(Molybdenum!$F$13="Module On",Molybdenum!CK35,0)</f>
        <v>0</v>
      </c>
      <c r="CL157" s="135" t="n">
        <f aca="false">IF(Molybdenum!$F$13="Module On",Molybdenum!CL35,0)</f>
        <v>0</v>
      </c>
      <c r="CM157" s="135" t="n">
        <f aca="false">IF(Molybdenum!$F$13="Module On",Molybdenum!CM35,0)</f>
        <v>0</v>
      </c>
      <c r="CN157" s="135" t="n">
        <f aca="false">IF(Molybdenum!$F$13="Module On",Molybdenum!CN35,0)</f>
        <v>0</v>
      </c>
      <c r="CO157" s="135" t="n">
        <f aca="false">IF(Molybdenum!$F$13="Module On",Molybdenum!CO35,0)</f>
        <v>0</v>
      </c>
      <c r="CP157" s="135" t="n">
        <f aca="false">IF(Molybdenum!$F$13="Module On",Molybdenum!CP35,0)</f>
        <v>0</v>
      </c>
      <c r="CQ157" s="135" t="n">
        <f aca="false">IF(Molybdenum!$F$13="Module On",Molybdenum!CQ35,0)</f>
        <v>0</v>
      </c>
      <c r="CR157" s="135" t="n">
        <f aca="false">IF(Molybdenum!$F$13="Module On",Molybdenum!CR35,0)</f>
        <v>0</v>
      </c>
      <c r="CS157" s="135" t="n">
        <f aca="false">IF(Molybdenum!$F$13="Module On",Molybdenum!CS35,0)</f>
        <v>0</v>
      </c>
      <c r="CT157" s="135" t="n">
        <f aca="false">IF(Molybdenum!$F$13="Module On",Molybdenum!CT35,0)</f>
        <v>0</v>
      </c>
      <c r="CU157" s="135" t="n">
        <f aca="false">IF(Molybdenum!$F$13="Module On",Molybdenum!CU35,0)</f>
        <v>0</v>
      </c>
      <c r="CV157" s="135" t="n">
        <f aca="false">IF(Molybdenum!$F$13="Module On",Molybdenum!CV35,0)</f>
        <v>0</v>
      </c>
      <c r="CW157" s="135" t="n">
        <f aca="false">IF(Molybdenum!$F$13="Module On",Molybdenum!CW35,0)</f>
        <v>0</v>
      </c>
      <c r="CX157" s="135" t="n">
        <f aca="false">IF(Molybdenum!$F$13="Module On",Molybdenum!CX35,0)</f>
        <v>0</v>
      </c>
      <c r="CY157" s="135" t="n">
        <f aca="false">IF(Molybdenum!$F$13="Module On",Molybdenum!CY35,0)</f>
        <v>0</v>
      </c>
      <c r="CZ157" s="135" t="n">
        <f aca="false">IF(Molybdenum!$F$13="Module On",Molybdenum!CZ35,0)</f>
        <v>0</v>
      </c>
      <c r="DA157" s="135" t="n">
        <f aca="false">IF(Molybdenum!$F$13="Module On",Molybdenum!DA35,0)</f>
        <v>0</v>
      </c>
      <c r="DB157" s="135" t="n">
        <f aca="false">IF(Molybdenum!$F$13="Module On",Molybdenum!DB35,0)</f>
        <v>0</v>
      </c>
    </row>
    <row r="158" customFormat="false" ht="46.95" hidden="false" customHeight="false" outlineLevel="3" collapsed="false">
      <c r="E158" s="69" t="s">
        <v>69</v>
      </c>
      <c r="G158" s="7" t="str">
        <f aca="false">Currency_unit&amp;"'M"</f>
        <v>US$'M</v>
      </c>
      <c r="H158" s="70" t="s">
        <v>351</v>
      </c>
      <c r="Y158" s="99" t="n">
        <f aca="false">SUM(AA158:DB158)</f>
        <v>373.427359944342</v>
      </c>
      <c r="AA158" s="135" t="n">
        <f aca="false">IF('Concentrate Logistics'!$F$13="Module On",'Concentrate Logistics'!AA31,0)</f>
        <v>0</v>
      </c>
      <c r="AB158" s="135" t="n">
        <f aca="false">IF('Concentrate Logistics'!$F$13="Module On",'Concentrate Logistics'!AB31,0)</f>
        <v>0</v>
      </c>
      <c r="AC158" s="135" t="n">
        <f aca="false">IF('Concentrate Logistics'!$F$13="Module On",'Concentrate Logistics'!AC31,0)</f>
        <v>0</v>
      </c>
      <c r="AD158" s="135" t="n">
        <f aca="false">IF('Concentrate Logistics'!$F$13="Module On",'Concentrate Logistics'!AD31,0)</f>
        <v>0</v>
      </c>
      <c r="AE158" s="135" t="n">
        <f aca="false">IF('Concentrate Logistics'!$F$13="Module On",'Concentrate Logistics'!AE31,0)</f>
        <v>5.72786020813954</v>
      </c>
      <c r="AF158" s="135" t="n">
        <f aca="false">IF('Concentrate Logistics'!$F$13="Module On",'Concentrate Logistics'!AF31,0)</f>
        <v>12.57111187251</v>
      </c>
      <c r="AG158" s="135" t="n">
        <f aca="false">IF('Concentrate Logistics'!$F$13="Module On",'Concentrate Logistics'!AG31,0)</f>
        <v>14.1456492666667</v>
      </c>
      <c r="AH158" s="135" t="n">
        <f aca="false">IF('Concentrate Logistics'!$F$13="Module On",'Concentrate Logistics'!AH31,0)</f>
        <v>14.0476525984252</v>
      </c>
      <c r="AI158" s="135" t="n">
        <f aca="false">IF('Concentrate Logistics'!$F$13="Module On",'Concentrate Logistics'!AI31,0)</f>
        <v>13.7210922509225</v>
      </c>
      <c r="AJ158" s="135" t="n">
        <f aca="false">IF('Concentrate Logistics'!$F$13="Module On",'Concentrate Logistics'!AJ31,0)</f>
        <v>13.8699657992565</v>
      </c>
      <c r="AK158" s="135" t="n">
        <f aca="false">IF('Concentrate Logistics'!$F$13="Module On",'Concentrate Logistics'!AK31,0)</f>
        <v>12.254689043609</v>
      </c>
      <c r="AL158" s="135" t="n">
        <f aca="false">IF('Concentrate Logistics'!$F$13="Module On",'Concentrate Logistics'!AL31,0)</f>
        <v>10.4677793103448</v>
      </c>
      <c r="AM158" s="135" t="n">
        <f aca="false">IF('Concentrate Logistics'!$F$13="Module On",'Concentrate Logistics'!AM31,0)</f>
        <v>8.94090476190476</v>
      </c>
      <c r="AN158" s="135" t="n">
        <f aca="false">IF('Concentrate Logistics'!$F$13="Module On",'Concentrate Logistics'!AN31,0)</f>
        <v>8.27765418326693</v>
      </c>
      <c r="AO158" s="135" t="n">
        <f aca="false">IF('Concentrate Logistics'!$F$13="Module On",'Concentrate Logistics'!AO31,0)</f>
        <v>8.66611937837838</v>
      </c>
      <c r="AP158" s="135" t="n">
        <f aca="false">IF('Concentrate Logistics'!$F$13="Module On",'Concentrate Logistics'!AP31,0)</f>
        <v>9.13485793103448</v>
      </c>
      <c r="AQ158" s="135" t="n">
        <f aca="false">IF('Concentrate Logistics'!$F$13="Module On",'Concentrate Logistics'!AQ31,0)</f>
        <v>10.2279738345865</v>
      </c>
      <c r="AR158" s="135" t="n">
        <f aca="false">IF('Concentrate Logistics'!$F$13="Module On",'Concentrate Logistics'!AR31,0)</f>
        <v>10.3171959090909</v>
      </c>
      <c r="AS158" s="135" t="n">
        <f aca="false">IF('Concentrate Logistics'!$F$13="Module On",'Concentrate Logistics'!AS31,0)</f>
        <v>10.3863732412214</v>
      </c>
      <c r="AT158" s="135" t="n">
        <f aca="false">IF('Concentrate Logistics'!$F$13="Module On",'Concentrate Logistics'!AT31,0)</f>
        <v>9.08114741035857</v>
      </c>
      <c r="AU158" s="135" t="n">
        <f aca="false">IF('Concentrate Logistics'!$F$13="Module On",'Concentrate Logistics'!AU31,0)</f>
        <v>9.08596</v>
      </c>
      <c r="AV158" s="135" t="n">
        <f aca="false">IF('Concentrate Logistics'!$F$13="Module On",'Concentrate Logistics'!AV31,0)</f>
        <v>7.46771376</v>
      </c>
      <c r="AW158" s="135" t="n">
        <f aca="false">IF('Concentrate Logistics'!$F$13="Module On",'Concentrate Logistics'!AW31,0)</f>
        <v>8.44680245551181</v>
      </c>
      <c r="AX158" s="135" t="n">
        <f aca="false">IF('Concentrate Logistics'!$F$13="Module On",'Concentrate Logistics'!AX31,0)</f>
        <v>8.07500108949416</v>
      </c>
      <c r="AY158" s="135" t="n">
        <f aca="false">IF('Concentrate Logistics'!$F$13="Module On",'Concentrate Logistics'!AY31,0)</f>
        <v>7.89338671875</v>
      </c>
      <c r="AZ158" s="135" t="n">
        <f aca="false">IF('Concentrate Logistics'!$F$13="Module On",'Concentrate Logistics'!AZ31,0)</f>
        <v>8.28896389105058</v>
      </c>
      <c r="BA158" s="135" t="n">
        <f aca="false">IF('Concentrate Logistics'!$F$13="Module On",'Concentrate Logistics'!BA31,0)</f>
        <v>7.45689341860465</v>
      </c>
      <c r="BB158" s="135" t="n">
        <f aca="false">IF('Concentrate Logistics'!$F$13="Module On",'Concentrate Logistics'!BB31,0)</f>
        <v>6.34215617529881</v>
      </c>
      <c r="BC158" s="135" t="n">
        <f aca="false">IF('Concentrate Logistics'!$F$13="Module On",'Concentrate Logistics'!BC31,0)</f>
        <v>7.85048952380952</v>
      </c>
      <c r="BD158" s="135" t="n">
        <f aca="false">IF('Concentrate Logistics'!$F$13="Module On",'Concentrate Logistics'!BD31,0)</f>
        <v>8.29543984063745</v>
      </c>
      <c r="BE158" s="135" t="n">
        <f aca="false">IF('Concentrate Logistics'!$F$13="Module On",'Concentrate Logistics'!BE31,0)</f>
        <v>7.12222841220472</v>
      </c>
      <c r="BF158" s="135" t="n">
        <f aca="false">IF('Concentrate Logistics'!$F$13="Module On",'Concentrate Logistics'!BF31,0)</f>
        <v>6.93015874015748</v>
      </c>
      <c r="BG158" s="135" t="n">
        <f aca="false">IF('Concentrate Logistics'!$F$13="Module On",'Concentrate Logistics'!BG31,0)</f>
        <v>7.24981960784314</v>
      </c>
      <c r="BH158" s="135" t="n">
        <f aca="false">IF('Concentrate Logistics'!$F$13="Module On",'Concentrate Logistics'!BH31,0)</f>
        <v>7.26848628352491</v>
      </c>
      <c r="BI158" s="135" t="n">
        <f aca="false">IF('Concentrate Logistics'!$F$13="Module On",'Concentrate Logistics'!BI31,0)</f>
        <v>7.4244338851711</v>
      </c>
      <c r="BJ158" s="135" t="n">
        <f aca="false">IF('Concentrate Logistics'!$F$13="Module On",'Concentrate Logistics'!BJ31,0)</f>
        <v>8.68075094890511</v>
      </c>
      <c r="BK158" s="135" t="n">
        <f aca="false">IF('Concentrate Logistics'!$F$13="Module On",'Concentrate Logistics'!BK31,0)</f>
        <v>8.42984057971014</v>
      </c>
      <c r="BL158" s="135" t="n">
        <f aca="false">IF('Concentrate Logistics'!$F$13="Module On",'Concentrate Logistics'!BL31,0)</f>
        <v>8.10532537313433</v>
      </c>
      <c r="BM158" s="135" t="n">
        <f aca="false">IF('Concentrate Logistics'!$F$13="Module On",'Concentrate Logistics'!BM31,0)</f>
        <v>7.02284260076046</v>
      </c>
      <c r="BN158" s="135" t="n">
        <f aca="false">IF('Concentrate Logistics'!$F$13="Module On",'Concentrate Logistics'!BN31,0)</f>
        <v>7.7058622053232</v>
      </c>
      <c r="BO158" s="135" t="n">
        <f aca="false">IF('Concentrate Logistics'!$F$13="Module On",'Concentrate Logistics'!BO31,0)</f>
        <v>8.25637828996283</v>
      </c>
      <c r="BP158" s="135" t="n">
        <f aca="false">IF('Concentrate Logistics'!$F$13="Module On",'Concentrate Logistics'!BP31,0)</f>
        <v>3.96217058823529</v>
      </c>
      <c r="BQ158" s="135" t="n">
        <f aca="false">IF('Concentrate Logistics'!$F$13="Module On",'Concentrate Logistics'!BQ31,0)</f>
        <v>3.98136742058824</v>
      </c>
      <c r="BR158" s="135" t="n">
        <f aca="false">IF('Concentrate Logistics'!$F$13="Module On",'Concentrate Logistics'!BR31,0)</f>
        <v>3.95943665271967</v>
      </c>
      <c r="BS158" s="135" t="n">
        <f aca="false">IF('Concentrate Logistics'!$F$13="Module On",'Concentrate Logistics'!BS31,0)</f>
        <v>3.95943665271967</v>
      </c>
      <c r="BT158" s="135" t="n">
        <f aca="false">IF('Concentrate Logistics'!$F$13="Module On",'Concentrate Logistics'!BT31,0)</f>
        <v>2.45620016949153</v>
      </c>
      <c r="BU158" s="135" t="n">
        <f aca="false">IF('Concentrate Logistics'!$F$13="Module On",'Concentrate Logistics'!BU31,0)</f>
        <v>2.45944038644068</v>
      </c>
      <c r="BV158" s="135" t="n">
        <f aca="false">IF('Concentrate Logistics'!$F$13="Module On",'Concentrate Logistics'!BV31,0)</f>
        <v>2.45330711864407</v>
      </c>
      <c r="BW158" s="135" t="n">
        <f aca="false">IF('Concentrate Logistics'!$F$13="Module On",'Concentrate Logistics'!BW31,0)</f>
        <v>2.45330711864407</v>
      </c>
      <c r="BX158" s="135" t="n">
        <f aca="false">IF('Concentrate Logistics'!$F$13="Module On",'Concentrate Logistics'!BX31,0)</f>
        <v>2.45330711864407</v>
      </c>
      <c r="BY158" s="135" t="n">
        <f aca="false">IF('Concentrate Logistics'!$F$13="Module On",'Concentrate Logistics'!BY31,0)</f>
        <v>2.45944038644068</v>
      </c>
      <c r="BZ158" s="135" t="n">
        <f aca="false">IF('Concentrate Logistics'!$F$13="Module On",'Concentrate Logistics'!BZ31,0)</f>
        <v>2.45330711864407</v>
      </c>
      <c r="CA158" s="135" t="n">
        <f aca="false">IF('Concentrate Logistics'!$F$13="Module On",'Concentrate Logistics'!CA31,0)</f>
        <v>2.45330711864407</v>
      </c>
      <c r="CB158" s="135" t="n">
        <f aca="false">IF('Concentrate Logistics'!$F$13="Module On",'Concentrate Logistics'!CB31,0)</f>
        <v>2.45330711864407</v>
      </c>
      <c r="CC158" s="135" t="n">
        <f aca="false">IF('Concentrate Logistics'!$F$13="Module On",'Concentrate Logistics'!CC31,0)</f>
        <v>0.233064176271186</v>
      </c>
      <c r="CD158" s="135" t="n">
        <f aca="false">IF('Concentrate Logistics'!$F$13="Module On",'Concentrate Logistics'!CD31,0)</f>
        <v>0</v>
      </c>
      <c r="CE158" s="135" t="n">
        <f aca="false">IF('Concentrate Logistics'!$F$13="Module On",'Concentrate Logistics'!CE31,0)</f>
        <v>0</v>
      </c>
      <c r="CF158" s="135" t="n">
        <f aca="false">IF('Concentrate Logistics'!$F$13="Module On",'Concentrate Logistics'!CF31,0)</f>
        <v>0</v>
      </c>
      <c r="CG158" s="135" t="n">
        <f aca="false">IF('Concentrate Logistics'!$F$13="Module On",'Concentrate Logistics'!CG31,0)</f>
        <v>0</v>
      </c>
      <c r="CH158" s="135" t="n">
        <f aca="false">IF('Concentrate Logistics'!$F$13="Module On",'Concentrate Logistics'!CH31,0)</f>
        <v>0</v>
      </c>
      <c r="CI158" s="135" t="n">
        <f aca="false">IF('Concentrate Logistics'!$F$13="Module On",'Concentrate Logistics'!CI31,0)</f>
        <v>0</v>
      </c>
      <c r="CJ158" s="135" t="n">
        <f aca="false">IF('Concentrate Logistics'!$F$13="Module On",'Concentrate Logistics'!CJ31,0)</f>
        <v>0</v>
      </c>
      <c r="CK158" s="135" t="n">
        <f aca="false">IF('Concentrate Logistics'!$F$13="Module On",'Concentrate Logistics'!CK31,0)</f>
        <v>0</v>
      </c>
      <c r="CL158" s="135" t="n">
        <f aca="false">IF('Concentrate Logistics'!$F$13="Module On",'Concentrate Logistics'!CL31,0)</f>
        <v>0</v>
      </c>
      <c r="CM158" s="135" t="n">
        <f aca="false">IF('Concentrate Logistics'!$F$13="Module On",'Concentrate Logistics'!CM31,0)</f>
        <v>0</v>
      </c>
      <c r="CN158" s="135" t="n">
        <f aca="false">IF('Concentrate Logistics'!$F$13="Module On",'Concentrate Logistics'!CN31,0)</f>
        <v>0</v>
      </c>
      <c r="CO158" s="135" t="n">
        <f aca="false">IF('Concentrate Logistics'!$F$13="Module On",'Concentrate Logistics'!CO31,0)</f>
        <v>0</v>
      </c>
      <c r="CP158" s="135" t="n">
        <f aca="false">IF('Concentrate Logistics'!$F$13="Module On",'Concentrate Logistics'!CP31,0)</f>
        <v>0</v>
      </c>
      <c r="CQ158" s="135" t="n">
        <f aca="false">IF('Concentrate Logistics'!$F$13="Module On",'Concentrate Logistics'!CQ31,0)</f>
        <v>0</v>
      </c>
      <c r="CR158" s="135" t="n">
        <f aca="false">IF('Concentrate Logistics'!$F$13="Module On",'Concentrate Logistics'!CR31,0)</f>
        <v>0</v>
      </c>
      <c r="CS158" s="135" t="n">
        <f aca="false">IF('Concentrate Logistics'!$F$13="Module On",'Concentrate Logistics'!CS31,0)</f>
        <v>0</v>
      </c>
      <c r="CT158" s="135" t="n">
        <f aca="false">IF('Concentrate Logistics'!$F$13="Module On",'Concentrate Logistics'!CT31,0)</f>
        <v>0</v>
      </c>
      <c r="CU158" s="135" t="n">
        <f aca="false">IF('Concentrate Logistics'!$F$13="Module On",'Concentrate Logistics'!CU31,0)</f>
        <v>0</v>
      </c>
      <c r="CV158" s="135" t="n">
        <f aca="false">IF('Concentrate Logistics'!$F$13="Module On",'Concentrate Logistics'!CV31,0)</f>
        <v>0</v>
      </c>
      <c r="CW158" s="135" t="n">
        <f aca="false">IF('Concentrate Logistics'!$F$13="Module On",'Concentrate Logistics'!CW31,0)</f>
        <v>0</v>
      </c>
      <c r="CX158" s="135" t="n">
        <f aca="false">IF('Concentrate Logistics'!$F$13="Module On",'Concentrate Logistics'!CX31,0)</f>
        <v>0</v>
      </c>
      <c r="CY158" s="135" t="n">
        <f aca="false">IF('Concentrate Logistics'!$F$13="Module On",'Concentrate Logistics'!CY31,0)</f>
        <v>0</v>
      </c>
      <c r="CZ158" s="135" t="n">
        <f aca="false">IF('Concentrate Logistics'!$F$13="Module On",'Concentrate Logistics'!CZ31,0)</f>
        <v>0</v>
      </c>
      <c r="DA158" s="135" t="n">
        <f aca="false">IF('Concentrate Logistics'!$F$13="Module On",'Concentrate Logistics'!DA31,0)</f>
        <v>0</v>
      </c>
      <c r="DB158" s="135" t="n">
        <f aca="false">IF('Concentrate Logistics'!$F$13="Module On",'Concentrate Logistics'!DB31,0)</f>
        <v>0</v>
      </c>
    </row>
    <row r="159" customFormat="false" ht="14.25" hidden="false" customHeight="false" outlineLevel="3" collapsed="false">
      <c r="E159" s="3" t="s">
        <v>352</v>
      </c>
      <c r="G159" s="7" t="str">
        <f aca="false">Currency_unit&amp;"'M"</f>
        <v>US$'M</v>
      </c>
      <c r="Y159" s="99" t="n">
        <f aca="false">SUM(AA159:DB159)</f>
        <v>0</v>
      </c>
      <c r="AA159" s="135" t="n">
        <v>0</v>
      </c>
      <c r="AB159" s="135" t="n">
        <v>0</v>
      </c>
      <c r="AC159" s="135" t="n">
        <v>0</v>
      </c>
      <c r="AD159" s="135" t="n">
        <v>0</v>
      </c>
      <c r="AE159" s="135" t="n">
        <v>0</v>
      </c>
      <c r="AF159" s="135" t="n">
        <v>0</v>
      </c>
      <c r="AG159" s="135" t="n">
        <v>0</v>
      </c>
      <c r="AH159" s="135" t="n">
        <v>0</v>
      </c>
      <c r="AI159" s="135" t="n">
        <v>0</v>
      </c>
      <c r="AJ159" s="135" t="n">
        <v>0</v>
      </c>
      <c r="AK159" s="135" t="n">
        <v>0</v>
      </c>
      <c r="AL159" s="135" t="n">
        <v>0</v>
      </c>
      <c r="AM159" s="135" t="n">
        <v>0</v>
      </c>
      <c r="AN159" s="135" t="n">
        <v>0</v>
      </c>
      <c r="AO159" s="135" t="n">
        <v>0</v>
      </c>
      <c r="AP159" s="135" t="n">
        <v>0</v>
      </c>
      <c r="AQ159" s="135" t="n">
        <v>0</v>
      </c>
      <c r="AR159" s="135" t="n">
        <v>0</v>
      </c>
      <c r="AS159" s="135" t="n">
        <v>0</v>
      </c>
      <c r="AT159" s="135" t="n">
        <v>0</v>
      </c>
      <c r="AU159" s="135" t="n">
        <v>0</v>
      </c>
      <c r="AV159" s="135" t="n">
        <v>0</v>
      </c>
      <c r="AW159" s="135" t="n">
        <v>0</v>
      </c>
      <c r="AX159" s="135" t="n">
        <v>0</v>
      </c>
      <c r="AY159" s="135" t="n">
        <v>0</v>
      </c>
      <c r="AZ159" s="135" t="n">
        <v>0</v>
      </c>
      <c r="BA159" s="135" t="n">
        <v>0</v>
      </c>
      <c r="BB159" s="135" t="n">
        <v>0</v>
      </c>
      <c r="BC159" s="135" t="n">
        <v>0</v>
      </c>
      <c r="BD159" s="135" t="n">
        <v>0</v>
      </c>
      <c r="BE159" s="135" t="n">
        <v>0</v>
      </c>
      <c r="BF159" s="135" t="n">
        <v>0</v>
      </c>
      <c r="BG159" s="135" t="n">
        <v>0</v>
      </c>
      <c r="BH159" s="135" t="n">
        <v>0</v>
      </c>
      <c r="BI159" s="135" t="n">
        <v>0</v>
      </c>
      <c r="BJ159" s="135" t="n">
        <v>0</v>
      </c>
      <c r="BK159" s="135" t="n">
        <v>0</v>
      </c>
      <c r="BL159" s="135" t="n">
        <v>0</v>
      </c>
      <c r="BM159" s="135" t="n">
        <v>0</v>
      </c>
      <c r="BN159" s="135" t="n">
        <v>0</v>
      </c>
      <c r="BO159" s="135" t="n">
        <v>0</v>
      </c>
      <c r="BP159" s="135" t="n">
        <v>0</v>
      </c>
      <c r="BQ159" s="135" t="n">
        <v>0</v>
      </c>
      <c r="BR159" s="135" t="n">
        <v>0</v>
      </c>
      <c r="BS159" s="135" t="n">
        <v>0</v>
      </c>
      <c r="BT159" s="135" t="n">
        <v>0</v>
      </c>
      <c r="BU159" s="135" t="n">
        <v>0</v>
      </c>
      <c r="BV159" s="135" t="n">
        <v>0</v>
      </c>
      <c r="BW159" s="135" t="n">
        <v>0</v>
      </c>
      <c r="BX159" s="135" t="n">
        <v>0</v>
      </c>
      <c r="BY159" s="135" t="n">
        <v>0</v>
      </c>
      <c r="BZ159" s="135" t="n">
        <v>0</v>
      </c>
      <c r="CA159" s="135" t="n">
        <v>0</v>
      </c>
      <c r="CB159" s="135" t="n">
        <v>0</v>
      </c>
      <c r="CC159" s="135" t="n">
        <v>0</v>
      </c>
      <c r="CD159" s="135" t="n">
        <v>0</v>
      </c>
      <c r="CE159" s="135" t="n">
        <v>0</v>
      </c>
      <c r="CF159" s="135" t="n">
        <v>0</v>
      </c>
      <c r="CG159" s="135" t="n">
        <v>0</v>
      </c>
      <c r="CH159" s="135" t="n">
        <v>0</v>
      </c>
      <c r="CI159" s="135" t="n">
        <v>0</v>
      </c>
      <c r="CJ159" s="135" t="n">
        <v>0</v>
      </c>
      <c r="CK159" s="135" t="n">
        <v>0</v>
      </c>
      <c r="CL159" s="135" t="n">
        <v>0</v>
      </c>
      <c r="CM159" s="135" t="n">
        <v>0</v>
      </c>
      <c r="CN159" s="135" t="n">
        <v>0</v>
      </c>
      <c r="CO159" s="135" t="n">
        <v>0</v>
      </c>
      <c r="CP159" s="135" t="n">
        <v>0</v>
      </c>
      <c r="CQ159" s="135" t="n">
        <v>0</v>
      </c>
      <c r="CR159" s="135" t="n">
        <v>0</v>
      </c>
      <c r="CS159" s="135" t="n">
        <v>0</v>
      </c>
      <c r="CT159" s="135" t="n">
        <v>0</v>
      </c>
      <c r="CU159" s="135" t="n">
        <v>0</v>
      </c>
      <c r="CV159" s="135" t="n">
        <v>0</v>
      </c>
      <c r="CW159" s="135" t="n">
        <v>0</v>
      </c>
      <c r="CX159" s="135" t="n">
        <v>0</v>
      </c>
      <c r="CY159" s="135" t="n">
        <v>0</v>
      </c>
      <c r="CZ159" s="135" t="n">
        <v>0</v>
      </c>
      <c r="DA159" s="135" t="n">
        <v>0</v>
      </c>
      <c r="DB159" s="135" t="n">
        <v>0</v>
      </c>
    </row>
    <row r="160" customFormat="false" ht="14.25" hidden="false" customHeight="false" outlineLevel="3" collapsed="false">
      <c r="E160" s="3" t="s">
        <v>353</v>
      </c>
      <c r="G160" s="7" t="str">
        <f aca="false">Currency_unit&amp;"'M"</f>
        <v>US$'M</v>
      </c>
      <c r="Y160" s="99" t="n">
        <f aca="false">SUM(AA160:DB160)</f>
        <v>0</v>
      </c>
      <c r="AA160" s="135" t="n">
        <v>0</v>
      </c>
      <c r="AB160" s="135" t="n">
        <v>0</v>
      </c>
      <c r="AC160" s="135" t="n">
        <v>0</v>
      </c>
      <c r="AD160" s="135" t="n">
        <v>0</v>
      </c>
      <c r="AE160" s="135" t="n">
        <v>0</v>
      </c>
      <c r="AF160" s="135" t="n">
        <v>0</v>
      </c>
      <c r="AG160" s="135" t="n">
        <v>0</v>
      </c>
      <c r="AH160" s="135" t="n">
        <v>0</v>
      </c>
      <c r="AI160" s="135" t="n">
        <v>0</v>
      </c>
      <c r="AJ160" s="135" t="n">
        <v>0</v>
      </c>
      <c r="AK160" s="135" t="n">
        <v>0</v>
      </c>
      <c r="AL160" s="135" t="n">
        <v>0</v>
      </c>
      <c r="AM160" s="135" t="n">
        <v>0</v>
      </c>
      <c r="AN160" s="135" t="n">
        <v>0</v>
      </c>
      <c r="AO160" s="135" t="n">
        <v>0</v>
      </c>
      <c r="AP160" s="135" t="n">
        <v>0</v>
      </c>
      <c r="AQ160" s="135" t="n">
        <v>0</v>
      </c>
      <c r="AR160" s="135" t="n">
        <v>0</v>
      </c>
      <c r="AS160" s="135" t="n">
        <v>0</v>
      </c>
      <c r="AT160" s="135" t="n">
        <v>0</v>
      </c>
      <c r="AU160" s="135" t="n">
        <v>0</v>
      </c>
      <c r="AV160" s="135" t="n">
        <v>0</v>
      </c>
      <c r="AW160" s="135" t="n">
        <v>0</v>
      </c>
      <c r="AX160" s="135" t="n">
        <v>0</v>
      </c>
      <c r="AY160" s="135" t="n">
        <v>0</v>
      </c>
      <c r="AZ160" s="135" t="n">
        <v>0</v>
      </c>
      <c r="BA160" s="135" t="n">
        <v>0</v>
      </c>
      <c r="BB160" s="135" t="n">
        <v>0</v>
      </c>
      <c r="BC160" s="135" t="n">
        <v>0</v>
      </c>
      <c r="BD160" s="135" t="n">
        <v>0</v>
      </c>
      <c r="BE160" s="135" t="n">
        <v>0</v>
      </c>
      <c r="BF160" s="135" t="n">
        <v>0</v>
      </c>
      <c r="BG160" s="135" t="n">
        <v>0</v>
      </c>
      <c r="BH160" s="135" t="n">
        <v>0</v>
      </c>
      <c r="BI160" s="135" t="n">
        <v>0</v>
      </c>
      <c r="BJ160" s="135" t="n">
        <v>0</v>
      </c>
      <c r="BK160" s="135" t="n">
        <v>0</v>
      </c>
      <c r="BL160" s="135" t="n">
        <v>0</v>
      </c>
      <c r="BM160" s="135" t="n">
        <v>0</v>
      </c>
      <c r="BN160" s="135" t="n">
        <v>0</v>
      </c>
      <c r="BO160" s="135" t="n">
        <v>0</v>
      </c>
      <c r="BP160" s="135" t="n">
        <v>0</v>
      </c>
      <c r="BQ160" s="135" t="n">
        <v>0</v>
      </c>
      <c r="BR160" s="135" t="n">
        <v>0</v>
      </c>
      <c r="BS160" s="135" t="n">
        <v>0</v>
      </c>
      <c r="BT160" s="135" t="n">
        <v>0</v>
      </c>
      <c r="BU160" s="135" t="n">
        <v>0</v>
      </c>
      <c r="BV160" s="135" t="n">
        <v>0</v>
      </c>
      <c r="BW160" s="135" t="n">
        <v>0</v>
      </c>
      <c r="BX160" s="135" t="n">
        <v>0</v>
      </c>
      <c r="BY160" s="135" t="n">
        <v>0</v>
      </c>
      <c r="BZ160" s="135" t="n">
        <v>0</v>
      </c>
      <c r="CA160" s="135" t="n">
        <v>0</v>
      </c>
      <c r="CB160" s="135" t="n">
        <v>0</v>
      </c>
      <c r="CC160" s="135" t="n">
        <v>0</v>
      </c>
      <c r="CD160" s="135" t="n">
        <v>0</v>
      </c>
      <c r="CE160" s="135" t="n">
        <v>0</v>
      </c>
      <c r="CF160" s="135" t="n">
        <v>0</v>
      </c>
      <c r="CG160" s="135" t="n">
        <v>0</v>
      </c>
      <c r="CH160" s="135" t="n">
        <v>0</v>
      </c>
      <c r="CI160" s="135" t="n">
        <v>0</v>
      </c>
      <c r="CJ160" s="135" t="n">
        <v>0</v>
      </c>
      <c r="CK160" s="135" t="n">
        <v>0</v>
      </c>
      <c r="CL160" s="135" t="n">
        <v>0</v>
      </c>
      <c r="CM160" s="135" t="n">
        <v>0</v>
      </c>
      <c r="CN160" s="135" t="n">
        <v>0</v>
      </c>
      <c r="CO160" s="135" t="n">
        <v>0</v>
      </c>
      <c r="CP160" s="135" t="n">
        <v>0</v>
      </c>
      <c r="CQ160" s="135" t="n">
        <v>0</v>
      </c>
      <c r="CR160" s="135" t="n">
        <v>0</v>
      </c>
      <c r="CS160" s="135" t="n">
        <v>0</v>
      </c>
      <c r="CT160" s="135" t="n">
        <v>0</v>
      </c>
      <c r="CU160" s="135" t="n">
        <v>0</v>
      </c>
      <c r="CV160" s="135" t="n">
        <v>0</v>
      </c>
      <c r="CW160" s="135" t="n">
        <v>0</v>
      </c>
      <c r="CX160" s="135" t="n">
        <v>0</v>
      </c>
      <c r="CY160" s="135" t="n">
        <v>0</v>
      </c>
      <c r="CZ160" s="135" t="n">
        <v>0</v>
      </c>
      <c r="DA160" s="135" t="n">
        <v>0</v>
      </c>
      <c r="DB160" s="135" t="n">
        <v>0</v>
      </c>
    </row>
    <row r="161" customFormat="false" ht="14.25" hidden="false" customHeight="false" outlineLevel="3" collapsed="false">
      <c r="E161" s="3" t="s">
        <v>354</v>
      </c>
      <c r="G161" s="7" t="str">
        <f aca="false">Currency_unit&amp;"'M"</f>
        <v>US$'M</v>
      </c>
      <c r="Y161" s="99" t="n">
        <f aca="false">SUM(AA161:DB161)</f>
        <v>0</v>
      </c>
      <c r="AA161" s="135" t="n">
        <v>0</v>
      </c>
      <c r="AB161" s="135" t="n">
        <v>0</v>
      </c>
      <c r="AC161" s="135" t="n">
        <v>0</v>
      </c>
      <c r="AD161" s="135" t="n">
        <v>0</v>
      </c>
      <c r="AE161" s="135" t="n">
        <v>0</v>
      </c>
      <c r="AF161" s="135" t="n">
        <v>0</v>
      </c>
      <c r="AG161" s="135" t="n">
        <v>0</v>
      </c>
      <c r="AH161" s="135" t="n">
        <v>0</v>
      </c>
      <c r="AI161" s="135" t="n">
        <v>0</v>
      </c>
      <c r="AJ161" s="135" t="n">
        <v>0</v>
      </c>
      <c r="AK161" s="135" t="n">
        <v>0</v>
      </c>
      <c r="AL161" s="135" t="n">
        <v>0</v>
      </c>
      <c r="AM161" s="135" t="n">
        <v>0</v>
      </c>
      <c r="AN161" s="135" t="n">
        <v>0</v>
      </c>
      <c r="AO161" s="135" t="n">
        <v>0</v>
      </c>
      <c r="AP161" s="135" t="n">
        <v>0</v>
      </c>
      <c r="AQ161" s="135" t="n">
        <v>0</v>
      </c>
      <c r="AR161" s="135" t="n">
        <v>0</v>
      </c>
      <c r="AS161" s="135" t="n">
        <v>0</v>
      </c>
      <c r="AT161" s="135" t="n">
        <v>0</v>
      </c>
      <c r="AU161" s="135" t="n">
        <v>0</v>
      </c>
      <c r="AV161" s="135" t="n">
        <v>0</v>
      </c>
      <c r="AW161" s="135" t="n">
        <v>0</v>
      </c>
      <c r="AX161" s="135" t="n">
        <v>0</v>
      </c>
      <c r="AY161" s="135" t="n">
        <v>0</v>
      </c>
      <c r="AZ161" s="135" t="n">
        <v>0</v>
      </c>
      <c r="BA161" s="135" t="n">
        <v>0</v>
      </c>
      <c r="BB161" s="135" t="n">
        <v>0</v>
      </c>
      <c r="BC161" s="135" t="n">
        <v>0</v>
      </c>
      <c r="BD161" s="135" t="n">
        <v>0</v>
      </c>
      <c r="BE161" s="135" t="n">
        <v>0</v>
      </c>
      <c r="BF161" s="135" t="n">
        <v>0</v>
      </c>
      <c r="BG161" s="135" t="n">
        <v>0</v>
      </c>
      <c r="BH161" s="135" t="n">
        <v>0</v>
      </c>
      <c r="BI161" s="135" t="n">
        <v>0</v>
      </c>
      <c r="BJ161" s="135" t="n">
        <v>0</v>
      </c>
      <c r="BK161" s="135" t="n">
        <v>0</v>
      </c>
      <c r="BL161" s="135" t="n">
        <v>0</v>
      </c>
      <c r="BM161" s="135" t="n">
        <v>0</v>
      </c>
      <c r="BN161" s="135" t="n">
        <v>0</v>
      </c>
      <c r="BO161" s="135" t="n">
        <v>0</v>
      </c>
      <c r="BP161" s="135" t="n">
        <v>0</v>
      </c>
      <c r="BQ161" s="135" t="n">
        <v>0</v>
      </c>
      <c r="BR161" s="135" t="n">
        <v>0</v>
      </c>
      <c r="BS161" s="135" t="n">
        <v>0</v>
      </c>
      <c r="BT161" s="135" t="n">
        <v>0</v>
      </c>
      <c r="BU161" s="135" t="n">
        <v>0</v>
      </c>
      <c r="BV161" s="135" t="n">
        <v>0</v>
      </c>
      <c r="BW161" s="135" t="n">
        <v>0</v>
      </c>
      <c r="BX161" s="135" t="n">
        <v>0</v>
      </c>
      <c r="BY161" s="135" t="n">
        <v>0</v>
      </c>
      <c r="BZ161" s="135" t="n">
        <v>0</v>
      </c>
      <c r="CA161" s="135" t="n">
        <v>0</v>
      </c>
      <c r="CB161" s="135" t="n">
        <v>0</v>
      </c>
      <c r="CC161" s="135" t="n">
        <v>0</v>
      </c>
      <c r="CD161" s="135" t="n">
        <v>0</v>
      </c>
      <c r="CE161" s="135" t="n">
        <v>0</v>
      </c>
      <c r="CF161" s="135" t="n">
        <v>0</v>
      </c>
      <c r="CG161" s="135" t="n">
        <v>0</v>
      </c>
      <c r="CH161" s="135" t="n">
        <v>0</v>
      </c>
      <c r="CI161" s="135" t="n">
        <v>0</v>
      </c>
      <c r="CJ161" s="135" t="n">
        <v>0</v>
      </c>
      <c r="CK161" s="135" t="n">
        <v>0</v>
      </c>
      <c r="CL161" s="135" t="n">
        <v>0</v>
      </c>
      <c r="CM161" s="135" t="n">
        <v>0</v>
      </c>
      <c r="CN161" s="135" t="n">
        <v>0</v>
      </c>
      <c r="CO161" s="135" t="n">
        <v>0</v>
      </c>
      <c r="CP161" s="135" t="n">
        <v>0</v>
      </c>
      <c r="CQ161" s="135" t="n">
        <v>0</v>
      </c>
      <c r="CR161" s="135" t="n">
        <v>0</v>
      </c>
      <c r="CS161" s="135" t="n">
        <v>0</v>
      </c>
      <c r="CT161" s="135" t="n">
        <v>0</v>
      </c>
      <c r="CU161" s="135" t="n">
        <v>0</v>
      </c>
      <c r="CV161" s="135" t="n">
        <v>0</v>
      </c>
      <c r="CW161" s="135" t="n">
        <v>0</v>
      </c>
      <c r="CX161" s="135" t="n">
        <v>0</v>
      </c>
      <c r="CY161" s="135" t="n">
        <v>0</v>
      </c>
      <c r="CZ161" s="135" t="n">
        <v>0</v>
      </c>
      <c r="DA161" s="135" t="n">
        <v>0</v>
      </c>
      <c r="DB161" s="135" t="n">
        <v>0</v>
      </c>
    </row>
    <row r="162" customFormat="false" ht="14.25" hidden="false" customHeight="false" outlineLevel="3" collapsed="false">
      <c r="E162" s="3" t="s">
        <v>355</v>
      </c>
      <c r="G162" s="7" t="str">
        <f aca="false">Currency_unit&amp;"'M"</f>
        <v>US$'M</v>
      </c>
      <c r="Y162" s="99" t="n">
        <f aca="false">SUM(AA162:DB162)</f>
        <v>0</v>
      </c>
      <c r="AA162" s="135" t="n">
        <v>0</v>
      </c>
      <c r="AB162" s="135" t="n">
        <v>0</v>
      </c>
      <c r="AC162" s="135" t="n">
        <v>0</v>
      </c>
      <c r="AD162" s="135" t="n">
        <v>0</v>
      </c>
      <c r="AE162" s="135" t="n">
        <v>0</v>
      </c>
      <c r="AF162" s="135" t="n">
        <v>0</v>
      </c>
      <c r="AG162" s="135" t="n">
        <v>0</v>
      </c>
      <c r="AH162" s="135" t="n">
        <v>0</v>
      </c>
      <c r="AI162" s="135" t="n">
        <v>0</v>
      </c>
      <c r="AJ162" s="135" t="n">
        <v>0</v>
      </c>
      <c r="AK162" s="135" t="n">
        <v>0</v>
      </c>
      <c r="AL162" s="135" t="n">
        <v>0</v>
      </c>
      <c r="AM162" s="135" t="n">
        <v>0</v>
      </c>
      <c r="AN162" s="135" t="n">
        <v>0</v>
      </c>
      <c r="AO162" s="135" t="n">
        <v>0</v>
      </c>
      <c r="AP162" s="135" t="n">
        <v>0</v>
      </c>
      <c r="AQ162" s="135" t="n">
        <v>0</v>
      </c>
      <c r="AR162" s="135" t="n">
        <v>0</v>
      </c>
      <c r="AS162" s="135" t="n">
        <v>0</v>
      </c>
      <c r="AT162" s="135" t="n">
        <v>0</v>
      </c>
      <c r="AU162" s="135" t="n">
        <v>0</v>
      </c>
      <c r="AV162" s="135" t="n">
        <v>0</v>
      </c>
      <c r="AW162" s="135" t="n">
        <v>0</v>
      </c>
      <c r="AX162" s="135" t="n">
        <v>0</v>
      </c>
      <c r="AY162" s="135" t="n">
        <v>0</v>
      </c>
      <c r="AZ162" s="135" t="n">
        <v>0</v>
      </c>
      <c r="BA162" s="135" t="n">
        <v>0</v>
      </c>
      <c r="BB162" s="135" t="n">
        <v>0</v>
      </c>
      <c r="BC162" s="135" t="n">
        <v>0</v>
      </c>
      <c r="BD162" s="135" t="n">
        <v>0</v>
      </c>
      <c r="BE162" s="135" t="n">
        <v>0</v>
      </c>
      <c r="BF162" s="135" t="n">
        <v>0</v>
      </c>
      <c r="BG162" s="135" t="n">
        <v>0</v>
      </c>
      <c r="BH162" s="135" t="n">
        <v>0</v>
      </c>
      <c r="BI162" s="135" t="n">
        <v>0</v>
      </c>
      <c r="BJ162" s="135" t="n">
        <v>0</v>
      </c>
      <c r="BK162" s="135" t="n">
        <v>0</v>
      </c>
      <c r="BL162" s="135" t="n">
        <v>0</v>
      </c>
      <c r="BM162" s="135" t="n">
        <v>0</v>
      </c>
      <c r="BN162" s="135" t="n">
        <v>0</v>
      </c>
      <c r="BO162" s="135" t="n">
        <v>0</v>
      </c>
      <c r="BP162" s="135" t="n">
        <v>0</v>
      </c>
      <c r="BQ162" s="135" t="n">
        <v>0</v>
      </c>
      <c r="BR162" s="135" t="n">
        <v>0</v>
      </c>
      <c r="BS162" s="135" t="n">
        <v>0</v>
      </c>
      <c r="BT162" s="135" t="n">
        <v>0</v>
      </c>
      <c r="BU162" s="135" t="n">
        <v>0</v>
      </c>
      <c r="BV162" s="135" t="n">
        <v>0</v>
      </c>
      <c r="BW162" s="135" t="n">
        <v>0</v>
      </c>
      <c r="BX162" s="135" t="n">
        <v>0</v>
      </c>
      <c r="BY162" s="135" t="n">
        <v>0</v>
      </c>
      <c r="BZ162" s="135" t="n">
        <v>0</v>
      </c>
      <c r="CA162" s="135" t="n">
        <v>0</v>
      </c>
      <c r="CB162" s="135" t="n">
        <v>0</v>
      </c>
      <c r="CC162" s="135" t="n">
        <v>0</v>
      </c>
      <c r="CD162" s="135" t="n">
        <v>0</v>
      </c>
      <c r="CE162" s="135" t="n">
        <v>0</v>
      </c>
      <c r="CF162" s="135" t="n">
        <v>0</v>
      </c>
      <c r="CG162" s="135" t="n">
        <v>0</v>
      </c>
      <c r="CH162" s="135" t="n">
        <v>0</v>
      </c>
      <c r="CI162" s="135" t="n">
        <v>0</v>
      </c>
      <c r="CJ162" s="135" t="n">
        <v>0</v>
      </c>
      <c r="CK162" s="135" t="n">
        <v>0</v>
      </c>
      <c r="CL162" s="135" t="n">
        <v>0</v>
      </c>
      <c r="CM162" s="135" t="n">
        <v>0</v>
      </c>
      <c r="CN162" s="135" t="n">
        <v>0</v>
      </c>
      <c r="CO162" s="135" t="n">
        <v>0</v>
      </c>
      <c r="CP162" s="135" t="n">
        <v>0</v>
      </c>
      <c r="CQ162" s="135" t="n">
        <v>0</v>
      </c>
      <c r="CR162" s="135" t="n">
        <v>0</v>
      </c>
      <c r="CS162" s="135" t="n">
        <v>0</v>
      </c>
      <c r="CT162" s="135" t="n">
        <v>0</v>
      </c>
      <c r="CU162" s="135" t="n">
        <v>0</v>
      </c>
      <c r="CV162" s="135" t="n">
        <v>0</v>
      </c>
      <c r="CW162" s="135" t="n">
        <v>0</v>
      </c>
      <c r="CX162" s="135" t="n">
        <v>0</v>
      </c>
      <c r="CY162" s="135" t="n">
        <v>0</v>
      </c>
      <c r="CZ162" s="135" t="n">
        <v>0</v>
      </c>
      <c r="DA162" s="135" t="n">
        <v>0</v>
      </c>
      <c r="DB162" s="135" t="n">
        <v>0</v>
      </c>
    </row>
    <row r="163" customFormat="false" ht="14.25" hidden="false" customHeight="false" outlineLevel="3" collapsed="false">
      <c r="E163" s="3" t="s">
        <v>356</v>
      </c>
      <c r="G163" s="7" t="str">
        <f aca="false">Currency_unit&amp;"'M"</f>
        <v>US$'M</v>
      </c>
      <c r="Y163" s="99" t="n">
        <f aca="false">SUM(AA163:DB163)</f>
        <v>0</v>
      </c>
      <c r="AA163" s="135" t="n">
        <v>0</v>
      </c>
      <c r="AB163" s="135" t="n">
        <v>0</v>
      </c>
      <c r="AC163" s="135" t="n">
        <v>0</v>
      </c>
      <c r="AD163" s="135" t="n">
        <v>0</v>
      </c>
      <c r="AE163" s="135" t="n">
        <v>0</v>
      </c>
      <c r="AF163" s="135" t="n">
        <v>0</v>
      </c>
      <c r="AG163" s="135" t="n">
        <v>0</v>
      </c>
      <c r="AH163" s="135" t="n">
        <v>0</v>
      </c>
      <c r="AI163" s="135" t="n">
        <v>0</v>
      </c>
      <c r="AJ163" s="135" t="n">
        <v>0</v>
      </c>
      <c r="AK163" s="135" t="n">
        <v>0</v>
      </c>
      <c r="AL163" s="135" t="n">
        <v>0</v>
      </c>
      <c r="AM163" s="135" t="n">
        <v>0</v>
      </c>
      <c r="AN163" s="135" t="n">
        <v>0</v>
      </c>
      <c r="AO163" s="135" t="n">
        <v>0</v>
      </c>
      <c r="AP163" s="135" t="n">
        <v>0</v>
      </c>
      <c r="AQ163" s="135" t="n">
        <v>0</v>
      </c>
      <c r="AR163" s="135" t="n">
        <v>0</v>
      </c>
      <c r="AS163" s="135" t="n">
        <v>0</v>
      </c>
      <c r="AT163" s="135" t="n">
        <v>0</v>
      </c>
      <c r="AU163" s="135" t="n">
        <v>0</v>
      </c>
      <c r="AV163" s="135" t="n">
        <v>0</v>
      </c>
      <c r="AW163" s="135" t="n">
        <v>0</v>
      </c>
      <c r="AX163" s="135" t="n">
        <v>0</v>
      </c>
      <c r="AY163" s="135" t="n">
        <v>0</v>
      </c>
      <c r="AZ163" s="135" t="n">
        <v>0</v>
      </c>
      <c r="BA163" s="135" t="n">
        <v>0</v>
      </c>
      <c r="BB163" s="135" t="n">
        <v>0</v>
      </c>
      <c r="BC163" s="135" t="n">
        <v>0</v>
      </c>
      <c r="BD163" s="135" t="n">
        <v>0</v>
      </c>
      <c r="BE163" s="135" t="n">
        <v>0</v>
      </c>
      <c r="BF163" s="135" t="n">
        <v>0</v>
      </c>
      <c r="BG163" s="135" t="n">
        <v>0</v>
      </c>
      <c r="BH163" s="135" t="n">
        <v>0</v>
      </c>
      <c r="BI163" s="135" t="n">
        <v>0</v>
      </c>
      <c r="BJ163" s="135" t="n">
        <v>0</v>
      </c>
      <c r="BK163" s="135" t="n">
        <v>0</v>
      </c>
      <c r="BL163" s="135" t="n">
        <v>0</v>
      </c>
      <c r="BM163" s="135" t="n">
        <v>0</v>
      </c>
      <c r="BN163" s="135" t="n">
        <v>0</v>
      </c>
      <c r="BO163" s="135" t="n">
        <v>0</v>
      </c>
      <c r="BP163" s="135" t="n">
        <v>0</v>
      </c>
      <c r="BQ163" s="135" t="n">
        <v>0</v>
      </c>
      <c r="BR163" s="135" t="n">
        <v>0</v>
      </c>
      <c r="BS163" s="135" t="n">
        <v>0</v>
      </c>
      <c r="BT163" s="135" t="n">
        <v>0</v>
      </c>
      <c r="BU163" s="135" t="n">
        <v>0</v>
      </c>
      <c r="BV163" s="135" t="n">
        <v>0</v>
      </c>
      <c r="BW163" s="135" t="n">
        <v>0</v>
      </c>
      <c r="BX163" s="135" t="n">
        <v>0</v>
      </c>
      <c r="BY163" s="135" t="n">
        <v>0</v>
      </c>
      <c r="BZ163" s="135" t="n">
        <v>0</v>
      </c>
      <c r="CA163" s="135" t="n">
        <v>0</v>
      </c>
      <c r="CB163" s="135" t="n">
        <v>0</v>
      </c>
      <c r="CC163" s="135" t="n">
        <v>0</v>
      </c>
      <c r="CD163" s="135" t="n">
        <v>0</v>
      </c>
      <c r="CE163" s="135" t="n">
        <v>0</v>
      </c>
      <c r="CF163" s="135" t="n">
        <v>0</v>
      </c>
      <c r="CG163" s="135" t="n">
        <v>0</v>
      </c>
      <c r="CH163" s="135" t="n">
        <v>0</v>
      </c>
      <c r="CI163" s="135" t="n">
        <v>0</v>
      </c>
      <c r="CJ163" s="135" t="n">
        <v>0</v>
      </c>
      <c r="CK163" s="135" t="n">
        <v>0</v>
      </c>
      <c r="CL163" s="135" t="n">
        <v>0</v>
      </c>
      <c r="CM163" s="135" t="n">
        <v>0</v>
      </c>
      <c r="CN163" s="135" t="n">
        <v>0</v>
      </c>
      <c r="CO163" s="135" t="n">
        <v>0</v>
      </c>
      <c r="CP163" s="135" t="n">
        <v>0</v>
      </c>
      <c r="CQ163" s="135" t="n">
        <v>0</v>
      </c>
      <c r="CR163" s="135" t="n">
        <v>0</v>
      </c>
      <c r="CS163" s="135" t="n">
        <v>0</v>
      </c>
      <c r="CT163" s="135" t="n">
        <v>0</v>
      </c>
      <c r="CU163" s="135" t="n">
        <v>0</v>
      </c>
      <c r="CV163" s="135" t="n">
        <v>0</v>
      </c>
      <c r="CW163" s="135" t="n">
        <v>0</v>
      </c>
      <c r="CX163" s="135" t="n">
        <v>0</v>
      </c>
      <c r="CY163" s="135" t="n">
        <v>0</v>
      </c>
      <c r="CZ163" s="135" t="n">
        <v>0</v>
      </c>
      <c r="DA163" s="135" t="n">
        <v>0</v>
      </c>
      <c r="DB163" s="135" t="n">
        <v>0</v>
      </c>
    </row>
    <row r="164" customFormat="false" ht="14.25" hidden="false" customHeight="false" outlineLevel="3" collapsed="false">
      <c r="E164" s="3" t="s">
        <v>357</v>
      </c>
      <c r="G164" s="7" t="str">
        <f aca="false">Currency_unit&amp;"'M"</f>
        <v>US$'M</v>
      </c>
      <c r="Y164" s="99" t="n">
        <f aca="false">SUM(AA164:DB164)</f>
        <v>0</v>
      </c>
      <c r="AA164" s="135" t="n">
        <v>0</v>
      </c>
      <c r="AB164" s="135" t="n">
        <v>0</v>
      </c>
      <c r="AC164" s="135" t="n">
        <v>0</v>
      </c>
      <c r="AD164" s="135" t="n">
        <v>0</v>
      </c>
      <c r="AE164" s="135" t="n">
        <v>0</v>
      </c>
      <c r="AF164" s="135" t="n">
        <v>0</v>
      </c>
      <c r="AG164" s="135" t="n">
        <v>0</v>
      </c>
      <c r="AH164" s="135" t="n">
        <v>0</v>
      </c>
      <c r="AI164" s="135" t="n">
        <v>0</v>
      </c>
      <c r="AJ164" s="135" t="n">
        <v>0</v>
      </c>
      <c r="AK164" s="135" t="n">
        <v>0</v>
      </c>
      <c r="AL164" s="135" t="n">
        <v>0</v>
      </c>
      <c r="AM164" s="135" t="n">
        <v>0</v>
      </c>
      <c r="AN164" s="135" t="n">
        <v>0</v>
      </c>
      <c r="AO164" s="135" t="n">
        <v>0</v>
      </c>
      <c r="AP164" s="135" t="n">
        <v>0</v>
      </c>
      <c r="AQ164" s="135" t="n">
        <v>0</v>
      </c>
      <c r="AR164" s="135" t="n">
        <v>0</v>
      </c>
      <c r="AS164" s="135" t="n">
        <v>0</v>
      </c>
      <c r="AT164" s="135" t="n">
        <v>0</v>
      </c>
      <c r="AU164" s="135" t="n">
        <v>0</v>
      </c>
      <c r="AV164" s="135" t="n">
        <v>0</v>
      </c>
      <c r="AW164" s="135" t="n">
        <v>0</v>
      </c>
      <c r="AX164" s="135" t="n">
        <v>0</v>
      </c>
      <c r="AY164" s="135" t="n">
        <v>0</v>
      </c>
      <c r="AZ164" s="135" t="n">
        <v>0</v>
      </c>
      <c r="BA164" s="135" t="n">
        <v>0</v>
      </c>
      <c r="BB164" s="135" t="n">
        <v>0</v>
      </c>
      <c r="BC164" s="135" t="n">
        <v>0</v>
      </c>
      <c r="BD164" s="135" t="n">
        <v>0</v>
      </c>
      <c r="BE164" s="135" t="n">
        <v>0</v>
      </c>
      <c r="BF164" s="135" t="n">
        <v>0</v>
      </c>
      <c r="BG164" s="135" t="n">
        <v>0</v>
      </c>
      <c r="BH164" s="135" t="n">
        <v>0</v>
      </c>
      <c r="BI164" s="135" t="n">
        <v>0</v>
      </c>
      <c r="BJ164" s="135" t="n">
        <v>0</v>
      </c>
      <c r="BK164" s="135" t="n">
        <v>0</v>
      </c>
      <c r="BL164" s="135" t="n">
        <v>0</v>
      </c>
      <c r="BM164" s="135" t="n">
        <v>0</v>
      </c>
      <c r="BN164" s="135" t="n">
        <v>0</v>
      </c>
      <c r="BO164" s="135" t="n">
        <v>0</v>
      </c>
      <c r="BP164" s="135" t="n">
        <v>0</v>
      </c>
      <c r="BQ164" s="135" t="n">
        <v>0</v>
      </c>
      <c r="BR164" s="135" t="n">
        <v>0</v>
      </c>
      <c r="BS164" s="135" t="n">
        <v>0</v>
      </c>
      <c r="BT164" s="135" t="n">
        <v>0</v>
      </c>
      <c r="BU164" s="135" t="n">
        <v>0</v>
      </c>
      <c r="BV164" s="135" t="n">
        <v>0</v>
      </c>
      <c r="BW164" s="135" t="n">
        <v>0</v>
      </c>
      <c r="BX164" s="135" t="n">
        <v>0</v>
      </c>
      <c r="BY164" s="135" t="n">
        <v>0</v>
      </c>
      <c r="BZ164" s="135" t="n">
        <v>0</v>
      </c>
      <c r="CA164" s="135" t="n">
        <v>0</v>
      </c>
      <c r="CB164" s="135" t="n">
        <v>0</v>
      </c>
      <c r="CC164" s="135" t="n">
        <v>0</v>
      </c>
      <c r="CD164" s="135" t="n">
        <v>0</v>
      </c>
      <c r="CE164" s="135" t="n">
        <v>0</v>
      </c>
      <c r="CF164" s="135" t="n">
        <v>0</v>
      </c>
      <c r="CG164" s="135" t="n">
        <v>0</v>
      </c>
      <c r="CH164" s="135" t="n">
        <v>0</v>
      </c>
      <c r="CI164" s="135" t="n">
        <v>0</v>
      </c>
      <c r="CJ164" s="135" t="n">
        <v>0</v>
      </c>
      <c r="CK164" s="135" t="n">
        <v>0</v>
      </c>
      <c r="CL164" s="135" t="n">
        <v>0</v>
      </c>
      <c r="CM164" s="135" t="n">
        <v>0</v>
      </c>
      <c r="CN164" s="135" t="n">
        <v>0</v>
      </c>
      <c r="CO164" s="135" t="n">
        <v>0</v>
      </c>
      <c r="CP164" s="135" t="n">
        <v>0</v>
      </c>
      <c r="CQ164" s="135" t="n">
        <v>0</v>
      </c>
      <c r="CR164" s="135" t="n">
        <v>0</v>
      </c>
      <c r="CS164" s="135" t="n">
        <v>0</v>
      </c>
      <c r="CT164" s="135" t="n">
        <v>0</v>
      </c>
      <c r="CU164" s="135" t="n">
        <v>0</v>
      </c>
      <c r="CV164" s="135" t="n">
        <v>0</v>
      </c>
      <c r="CW164" s="135" t="n">
        <v>0</v>
      </c>
      <c r="CX164" s="135" t="n">
        <v>0</v>
      </c>
      <c r="CY164" s="135" t="n">
        <v>0</v>
      </c>
      <c r="CZ164" s="135" t="n">
        <v>0</v>
      </c>
      <c r="DA164" s="135" t="n">
        <v>0</v>
      </c>
      <c r="DB164" s="135" t="n">
        <v>0</v>
      </c>
    </row>
    <row r="165" customFormat="false" ht="14.25" hidden="false" customHeight="false" outlineLevel="3" collapsed="false">
      <c r="E165" s="3" t="s">
        <v>358</v>
      </c>
      <c r="G165" s="7" t="str">
        <f aca="false">Currency_unit&amp;"'M"</f>
        <v>US$'M</v>
      </c>
      <c r="Y165" s="99" t="n">
        <f aca="false">SUM(AA165:DB165)</f>
        <v>0</v>
      </c>
      <c r="AA165" s="135" t="n">
        <v>0</v>
      </c>
      <c r="AB165" s="135" t="n">
        <v>0</v>
      </c>
      <c r="AC165" s="135" t="n">
        <v>0</v>
      </c>
      <c r="AD165" s="135" t="n">
        <v>0</v>
      </c>
      <c r="AE165" s="135" t="n">
        <v>0</v>
      </c>
      <c r="AF165" s="135" t="n">
        <v>0</v>
      </c>
      <c r="AG165" s="135" t="n">
        <v>0</v>
      </c>
      <c r="AH165" s="135" t="n">
        <v>0</v>
      </c>
      <c r="AI165" s="135" t="n">
        <v>0</v>
      </c>
      <c r="AJ165" s="135" t="n">
        <v>0</v>
      </c>
      <c r="AK165" s="135" t="n">
        <v>0</v>
      </c>
      <c r="AL165" s="135" t="n">
        <v>0</v>
      </c>
      <c r="AM165" s="135" t="n">
        <v>0</v>
      </c>
      <c r="AN165" s="135" t="n">
        <v>0</v>
      </c>
      <c r="AO165" s="135" t="n">
        <v>0</v>
      </c>
      <c r="AP165" s="135" t="n">
        <v>0</v>
      </c>
      <c r="AQ165" s="135" t="n">
        <v>0</v>
      </c>
      <c r="AR165" s="135" t="n">
        <v>0</v>
      </c>
      <c r="AS165" s="135" t="n">
        <v>0</v>
      </c>
      <c r="AT165" s="135" t="n">
        <v>0</v>
      </c>
      <c r="AU165" s="135" t="n">
        <v>0</v>
      </c>
      <c r="AV165" s="135" t="n">
        <v>0</v>
      </c>
      <c r="AW165" s="135" t="n">
        <v>0</v>
      </c>
      <c r="AX165" s="135" t="n">
        <v>0</v>
      </c>
      <c r="AY165" s="135" t="n">
        <v>0</v>
      </c>
      <c r="AZ165" s="135" t="n">
        <v>0</v>
      </c>
      <c r="BA165" s="135" t="n">
        <v>0</v>
      </c>
      <c r="BB165" s="135" t="n">
        <v>0</v>
      </c>
      <c r="BC165" s="135" t="n">
        <v>0</v>
      </c>
      <c r="BD165" s="135" t="n">
        <v>0</v>
      </c>
      <c r="BE165" s="135" t="n">
        <v>0</v>
      </c>
      <c r="BF165" s="135" t="n">
        <v>0</v>
      </c>
      <c r="BG165" s="135" t="n">
        <v>0</v>
      </c>
      <c r="BH165" s="135" t="n">
        <v>0</v>
      </c>
      <c r="BI165" s="135" t="n">
        <v>0</v>
      </c>
      <c r="BJ165" s="135" t="n">
        <v>0</v>
      </c>
      <c r="BK165" s="135" t="n">
        <v>0</v>
      </c>
      <c r="BL165" s="135" t="n">
        <v>0</v>
      </c>
      <c r="BM165" s="135" t="n">
        <v>0</v>
      </c>
      <c r="BN165" s="135" t="n">
        <v>0</v>
      </c>
      <c r="BO165" s="135" t="n">
        <v>0</v>
      </c>
      <c r="BP165" s="135" t="n">
        <v>0</v>
      </c>
      <c r="BQ165" s="135" t="n">
        <v>0</v>
      </c>
      <c r="BR165" s="135" t="n">
        <v>0</v>
      </c>
      <c r="BS165" s="135" t="n">
        <v>0</v>
      </c>
      <c r="BT165" s="135" t="n">
        <v>0</v>
      </c>
      <c r="BU165" s="135" t="n">
        <v>0</v>
      </c>
      <c r="BV165" s="135" t="n">
        <v>0</v>
      </c>
      <c r="BW165" s="135" t="n">
        <v>0</v>
      </c>
      <c r="BX165" s="135" t="n">
        <v>0</v>
      </c>
      <c r="BY165" s="135" t="n">
        <v>0</v>
      </c>
      <c r="BZ165" s="135" t="n">
        <v>0</v>
      </c>
      <c r="CA165" s="135" t="n">
        <v>0</v>
      </c>
      <c r="CB165" s="135" t="n">
        <v>0</v>
      </c>
      <c r="CC165" s="135" t="n">
        <v>0</v>
      </c>
      <c r="CD165" s="135" t="n">
        <v>0</v>
      </c>
      <c r="CE165" s="135" t="n">
        <v>0</v>
      </c>
      <c r="CF165" s="135" t="n">
        <v>0</v>
      </c>
      <c r="CG165" s="135" t="n">
        <v>0</v>
      </c>
      <c r="CH165" s="135" t="n">
        <v>0</v>
      </c>
      <c r="CI165" s="135" t="n">
        <v>0</v>
      </c>
      <c r="CJ165" s="135" t="n">
        <v>0</v>
      </c>
      <c r="CK165" s="135" t="n">
        <v>0</v>
      </c>
      <c r="CL165" s="135" t="n">
        <v>0</v>
      </c>
      <c r="CM165" s="135" t="n">
        <v>0</v>
      </c>
      <c r="CN165" s="135" t="n">
        <v>0</v>
      </c>
      <c r="CO165" s="135" t="n">
        <v>0</v>
      </c>
      <c r="CP165" s="135" t="n">
        <v>0</v>
      </c>
      <c r="CQ165" s="135" t="n">
        <v>0</v>
      </c>
      <c r="CR165" s="135" t="n">
        <v>0</v>
      </c>
      <c r="CS165" s="135" t="n">
        <v>0</v>
      </c>
      <c r="CT165" s="135" t="n">
        <v>0</v>
      </c>
      <c r="CU165" s="135" t="n">
        <v>0</v>
      </c>
      <c r="CV165" s="135" t="n">
        <v>0</v>
      </c>
      <c r="CW165" s="135" t="n">
        <v>0</v>
      </c>
      <c r="CX165" s="135" t="n">
        <v>0</v>
      </c>
      <c r="CY165" s="135" t="n">
        <v>0</v>
      </c>
      <c r="CZ165" s="135" t="n">
        <v>0</v>
      </c>
      <c r="DA165" s="135" t="n">
        <v>0</v>
      </c>
      <c r="DB165" s="135" t="n">
        <v>0</v>
      </c>
    </row>
    <row r="166" customFormat="false" ht="14.25" hidden="false" customHeight="false" outlineLevel="3" collapsed="false">
      <c r="E166" s="3" t="s">
        <v>359</v>
      </c>
      <c r="G166" s="7" t="str">
        <f aca="false">Currency_unit&amp;"'M"</f>
        <v>US$'M</v>
      </c>
      <c r="Y166" s="99" t="n">
        <f aca="false">SUM(AA166:DB166)</f>
        <v>0</v>
      </c>
      <c r="AA166" s="135" t="n">
        <v>0</v>
      </c>
      <c r="AB166" s="135" t="n">
        <v>0</v>
      </c>
      <c r="AC166" s="135" t="n">
        <v>0</v>
      </c>
      <c r="AD166" s="135" t="n">
        <v>0</v>
      </c>
      <c r="AE166" s="135" t="n">
        <v>0</v>
      </c>
      <c r="AF166" s="135" t="n">
        <v>0</v>
      </c>
      <c r="AG166" s="135" t="n">
        <v>0</v>
      </c>
      <c r="AH166" s="135" t="n">
        <v>0</v>
      </c>
      <c r="AI166" s="135" t="n">
        <v>0</v>
      </c>
      <c r="AJ166" s="135" t="n">
        <v>0</v>
      </c>
      <c r="AK166" s="135" t="n">
        <v>0</v>
      </c>
      <c r="AL166" s="135" t="n">
        <v>0</v>
      </c>
      <c r="AM166" s="135" t="n">
        <v>0</v>
      </c>
      <c r="AN166" s="135" t="n">
        <v>0</v>
      </c>
      <c r="AO166" s="135" t="n">
        <v>0</v>
      </c>
      <c r="AP166" s="135" t="n">
        <v>0</v>
      </c>
      <c r="AQ166" s="135" t="n">
        <v>0</v>
      </c>
      <c r="AR166" s="135" t="n">
        <v>0</v>
      </c>
      <c r="AS166" s="135" t="n">
        <v>0</v>
      </c>
      <c r="AT166" s="135" t="n">
        <v>0</v>
      </c>
      <c r="AU166" s="135" t="n">
        <v>0</v>
      </c>
      <c r="AV166" s="135" t="n">
        <v>0</v>
      </c>
      <c r="AW166" s="135" t="n">
        <v>0</v>
      </c>
      <c r="AX166" s="135" t="n">
        <v>0</v>
      </c>
      <c r="AY166" s="135" t="n">
        <v>0</v>
      </c>
      <c r="AZ166" s="135" t="n">
        <v>0</v>
      </c>
      <c r="BA166" s="135" t="n">
        <v>0</v>
      </c>
      <c r="BB166" s="135" t="n">
        <v>0</v>
      </c>
      <c r="BC166" s="135" t="n">
        <v>0</v>
      </c>
      <c r="BD166" s="135" t="n">
        <v>0</v>
      </c>
      <c r="BE166" s="135" t="n">
        <v>0</v>
      </c>
      <c r="BF166" s="135" t="n">
        <v>0</v>
      </c>
      <c r="BG166" s="135" t="n">
        <v>0</v>
      </c>
      <c r="BH166" s="135" t="n">
        <v>0</v>
      </c>
      <c r="BI166" s="135" t="n">
        <v>0</v>
      </c>
      <c r="BJ166" s="135" t="n">
        <v>0</v>
      </c>
      <c r="BK166" s="135" t="n">
        <v>0</v>
      </c>
      <c r="BL166" s="135" t="n">
        <v>0</v>
      </c>
      <c r="BM166" s="135" t="n">
        <v>0</v>
      </c>
      <c r="BN166" s="135" t="n">
        <v>0</v>
      </c>
      <c r="BO166" s="135" t="n">
        <v>0</v>
      </c>
      <c r="BP166" s="135" t="n">
        <v>0</v>
      </c>
      <c r="BQ166" s="135" t="n">
        <v>0</v>
      </c>
      <c r="BR166" s="135" t="n">
        <v>0</v>
      </c>
      <c r="BS166" s="135" t="n">
        <v>0</v>
      </c>
      <c r="BT166" s="135" t="n">
        <v>0</v>
      </c>
      <c r="BU166" s="135" t="n">
        <v>0</v>
      </c>
      <c r="BV166" s="135" t="n">
        <v>0</v>
      </c>
      <c r="BW166" s="135" t="n">
        <v>0</v>
      </c>
      <c r="BX166" s="135" t="n">
        <v>0</v>
      </c>
      <c r="BY166" s="135" t="n">
        <v>0</v>
      </c>
      <c r="BZ166" s="135" t="n">
        <v>0</v>
      </c>
      <c r="CA166" s="135" t="n">
        <v>0</v>
      </c>
      <c r="CB166" s="135" t="n">
        <v>0</v>
      </c>
      <c r="CC166" s="135" t="n">
        <v>0</v>
      </c>
      <c r="CD166" s="135" t="n">
        <v>0</v>
      </c>
      <c r="CE166" s="135" t="n">
        <v>0</v>
      </c>
      <c r="CF166" s="135" t="n">
        <v>0</v>
      </c>
      <c r="CG166" s="135" t="n">
        <v>0</v>
      </c>
      <c r="CH166" s="135" t="n">
        <v>0</v>
      </c>
      <c r="CI166" s="135" t="n">
        <v>0</v>
      </c>
      <c r="CJ166" s="135" t="n">
        <v>0</v>
      </c>
      <c r="CK166" s="135" t="n">
        <v>0</v>
      </c>
      <c r="CL166" s="135" t="n">
        <v>0</v>
      </c>
      <c r="CM166" s="135" t="n">
        <v>0</v>
      </c>
      <c r="CN166" s="135" t="n">
        <v>0</v>
      </c>
      <c r="CO166" s="135" t="n">
        <v>0</v>
      </c>
      <c r="CP166" s="135" t="n">
        <v>0</v>
      </c>
      <c r="CQ166" s="135" t="n">
        <v>0</v>
      </c>
      <c r="CR166" s="135" t="n">
        <v>0</v>
      </c>
      <c r="CS166" s="135" t="n">
        <v>0</v>
      </c>
      <c r="CT166" s="135" t="n">
        <v>0</v>
      </c>
      <c r="CU166" s="135" t="n">
        <v>0</v>
      </c>
      <c r="CV166" s="135" t="n">
        <v>0</v>
      </c>
      <c r="CW166" s="135" t="n">
        <v>0</v>
      </c>
      <c r="CX166" s="135" t="n">
        <v>0</v>
      </c>
      <c r="CY166" s="135" t="n">
        <v>0</v>
      </c>
      <c r="CZ166" s="135" t="n">
        <v>0</v>
      </c>
      <c r="DA166" s="135" t="n">
        <v>0</v>
      </c>
      <c r="DB166" s="135" t="n">
        <v>0</v>
      </c>
    </row>
    <row r="167" customFormat="false" ht="14.25" hidden="false" customHeight="false" outlineLevel="3" collapsed="false">
      <c r="E167" s="131" t="s">
        <v>360</v>
      </c>
      <c r="G167" s="71" t="str">
        <f aca="false">Currency_unit&amp;"'M"</f>
        <v>US$'M</v>
      </c>
      <c r="Y167" s="137" t="n">
        <f aca="false">SUM(AA167:DB167)</f>
        <v>4061.4207195746</v>
      </c>
      <c r="AA167" s="136" t="n">
        <f aca="false">SUM(AA154:AA166)</f>
        <v>0</v>
      </c>
      <c r="AB167" s="136" t="n">
        <f aca="false">SUM(AB154:AB166)</f>
        <v>0</v>
      </c>
      <c r="AC167" s="136" t="n">
        <f aca="false">SUM(AC154:AC166)</f>
        <v>0</v>
      </c>
      <c r="AD167" s="136" t="n">
        <f aca="false">SUM(AD154:AD166)</f>
        <v>0</v>
      </c>
      <c r="AE167" s="136" t="n">
        <f aca="false">SUM(AE154:AE166)</f>
        <v>62.0614898763517</v>
      </c>
      <c r="AF167" s="136" t="n">
        <f aca="false">SUM(AF154:AF166)</f>
        <v>135.277295246867</v>
      </c>
      <c r="AG167" s="136" t="n">
        <f aca="false">SUM(AG154:AG166)</f>
        <v>152.502563374843</v>
      </c>
      <c r="AH167" s="136" t="n">
        <f aca="false">SUM(AH154:AH166)</f>
        <v>151.784679476295</v>
      </c>
      <c r="AI167" s="136" t="n">
        <f aca="false">SUM(AI154:AI166)</f>
        <v>151.518308010757</v>
      </c>
      <c r="AJ167" s="136" t="n">
        <f aca="false">SUM(AJ154:AJ166)</f>
        <v>152.993632879739</v>
      </c>
      <c r="AK167" s="136" t="n">
        <f aca="false">SUM(AK154:AK166)</f>
        <v>134.528193524584</v>
      </c>
      <c r="AL167" s="136" t="n">
        <f aca="false">SUM(AL154:AL166)</f>
        <v>114.289358156931</v>
      </c>
      <c r="AM167" s="136" t="n">
        <f aca="false">SUM(AM154:AM166)</f>
        <v>96.558183354118</v>
      </c>
      <c r="AN167" s="136" t="n">
        <f aca="false">SUM(AN154:AN166)</f>
        <v>89.3576239051497</v>
      </c>
      <c r="AO167" s="136" t="n">
        <f aca="false">SUM(AO154:AO166)</f>
        <v>94.4901608840697</v>
      </c>
      <c r="AP167" s="136" t="n">
        <f aca="false">SUM(AP154:AP166)</f>
        <v>99.8196583024521</v>
      </c>
      <c r="AQ167" s="136" t="n">
        <f aca="false">SUM(AQ154:AQ166)</f>
        <v>112.391809941364</v>
      </c>
      <c r="AR167" s="136" t="n">
        <f aca="false">SUM(AR154:AR166)</f>
        <v>113.076142052852</v>
      </c>
      <c r="AS167" s="136" t="n">
        <f aca="false">SUM(AS154:AS166)</f>
        <v>113.629154010168</v>
      </c>
      <c r="AT167" s="136" t="n">
        <f aca="false">SUM(AT154:AT166)</f>
        <v>98.0071461348382</v>
      </c>
      <c r="AU167" s="136" t="n">
        <f aca="false">SUM(AU154:AU166)</f>
        <v>97.9094274981078</v>
      </c>
      <c r="AV167" s="136" t="n">
        <f aca="false">SUM(AV154:AV166)</f>
        <v>80.6450453148123</v>
      </c>
      <c r="AW167" s="136" t="n">
        <f aca="false">SUM(AW154:AW166)</f>
        <v>91.5914656229109</v>
      </c>
      <c r="AX167" s="136" t="n">
        <f aca="false">SUM(AX154:AX166)</f>
        <v>87.7885375502099</v>
      </c>
      <c r="AY167" s="136" t="n">
        <f aca="false">SUM(AY154:AY166)</f>
        <v>85.6352507120584</v>
      </c>
      <c r="AZ167" s="136" t="n">
        <f aca="false">SUM(AZ154:AZ166)</f>
        <v>90.0795723464235</v>
      </c>
      <c r="BA167" s="136" t="n">
        <f aca="false">SUM(BA154:BA166)</f>
        <v>81.2540906093386</v>
      </c>
      <c r="BB167" s="136" t="n">
        <f aca="false">SUM(BB154:BB166)</f>
        <v>68.5439843911464</v>
      </c>
      <c r="BC167" s="136" t="n">
        <f aca="false">SUM(BC154:BC166)</f>
        <v>84.7721657435396</v>
      </c>
      <c r="BD167" s="136" t="n">
        <f aca="false">SUM(BD154:BD166)</f>
        <v>89.4281409477889</v>
      </c>
      <c r="BE167" s="136" t="n">
        <f aca="false">SUM(BE154:BE166)</f>
        <v>77.2650410247078</v>
      </c>
      <c r="BF167" s="136" t="n">
        <f aca="false">SUM(BF154:BF166)</f>
        <v>75.2224697189894</v>
      </c>
      <c r="BG167" s="136" t="n">
        <f aca="false">SUM(BG154:BG166)</f>
        <v>78.6968424960016</v>
      </c>
      <c r="BH167" s="136" t="n">
        <f aca="false">SUM(BH154:BH166)</f>
        <v>79.4431241531872</v>
      </c>
      <c r="BI167" s="136" t="n">
        <f aca="false">SUM(BI154:BI166)</f>
        <v>81.3678860189139</v>
      </c>
      <c r="BJ167" s="136" t="n">
        <f aca="false">SUM(BJ154:BJ166)</f>
        <v>96.305527458224</v>
      </c>
      <c r="BK167" s="136" t="n">
        <f aca="false">SUM(BK154:BK166)</f>
        <v>93.7702441036062</v>
      </c>
      <c r="BL167" s="136" t="n">
        <f aca="false">SUM(BL154:BL166)</f>
        <v>89.3311103482596</v>
      </c>
      <c r="BM167" s="136" t="n">
        <f aca="false">SUM(BM154:BM166)</f>
        <v>77.0021482133355</v>
      </c>
      <c r="BN167" s="136" t="n">
        <f aca="false">SUM(BN154:BN166)</f>
        <v>84.4266463876208</v>
      </c>
      <c r="BO167" s="136" t="n">
        <f aca="false">SUM(BO154:BO166)</f>
        <v>91.0408197739473</v>
      </c>
      <c r="BP167" s="136" t="n">
        <f aca="false">SUM(BP154:BP166)</f>
        <v>42.4039236548446</v>
      </c>
      <c r="BQ167" s="136" t="n">
        <f aca="false">SUM(BQ154:BQ166)</f>
        <v>42.6074143949746</v>
      </c>
      <c r="BR167" s="136" t="n">
        <f aca="false">SUM(BR154:BR166)</f>
        <v>42.424092836167</v>
      </c>
      <c r="BS167" s="136" t="n">
        <f aca="false">SUM(BS154:BS166)</f>
        <v>42.424092836167</v>
      </c>
      <c r="BT167" s="136" t="n">
        <f aca="false">SUM(BT154:BT166)</f>
        <v>26.1679301316637</v>
      </c>
      <c r="BU167" s="136" t="n">
        <f aca="false">SUM(BU154:BU166)</f>
        <v>26.1872565792327</v>
      </c>
      <c r="BV167" s="136" t="n">
        <f aca="false">SUM(BV154:BV166)</f>
        <v>26.1219396227052</v>
      </c>
      <c r="BW167" s="136" t="n">
        <f aca="false">SUM(BW154:BW166)</f>
        <v>26.1219396227052</v>
      </c>
      <c r="BX167" s="136" t="n">
        <f aca="false">SUM(BX154:BX166)</f>
        <v>26.1219396227052</v>
      </c>
      <c r="BY167" s="136" t="n">
        <f aca="false">SUM(BY154:BY166)</f>
        <v>26.1872565792327</v>
      </c>
      <c r="BZ167" s="136" t="n">
        <f aca="false">SUM(BZ154:BZ166)</f>
        <v>26.1219396227052</v>
      </c>
      <c r="CA167" s="136" t="n">
        <f aca="false">SUM(CA154:CA166)</f>
        <v>26.1219396227052</v>
      </c>
      <c r="CB167" s="136" t="n">
        <f aca="false">SUM(CB154:CB166)</f>
        <v>26.1219396227052</v>
      </c>
      <c r="CC167" s="136" t="n">
        <f aca="false">SUM(CC154:CC166)</f>
        <v>2.4821752615799</v>
      </c>
      <c r="CD167" s="136" t="n">
        <f aca="false">SUM(CD154:CD166)</f>
        <v>0</v>
      </c>
      <c r="CE167" s="136" t="n">
        <f aca="false">SUM(CE154:CE166)</f>
        <v>0</v>
      </c>
      <c r="CF167" s="136" t="n">
        <f aca="false">SUM(CF154:CF166)</f>
        <v>0</v>
      </c>
      <c r="CG167" s="136" t="n">
        <f aca="false">SUM(CG154:CG166)</f>
        <v>0</v>
      </c>
      <c r="CH167" s="136" t="n">
        <f aca="false">SUM(CH154:CH166)</f>
        <v>0</v>
      </c>
      <c r="CI167" s="136" t="n">
        <f aca="false">SUM(CI154:CI166)</f>
        <v>0</v>
      </c>
      <c r="CJ167" s="136" t="n">
        <f aca="false">SUM(CJ154:CJ166)</f>
        <v>0</v>
      </c>
      <c r="CK167" s="136" t="n">
        <f aca="false">SUM(CK154:CK166)</f>
        <v>0</v>
      </c>
      <c r="CL167" s="136" t="n">
        <f aca="false">SUM(CL154:CL166)</f>
        <v>0</v>
      </c>
      <c r="CM167" s="136" t="n">
        <f aca="false">SUM(CM154:CM166)</f>
        <v>0</v>
      </c>
      <c r="CN167" s="136" t="n">
        <f aca="false">SUM(CN154:CN166)</f>
        <v>0</v>
      </c>
      <c r="CO167" s="136" t="n">
        <f aca="false">SUM(CO154:CO166)</f>
        <v>0</v>
      </c>
      <c r="CP167" s="136" t="n">
        <f aca="false">SUM(CP154:CP166)</f>
        <v>0</v>
      </c>
      <c r="CQ167" s="136" t="n">
        <f aca="false">SUM(CQ154:CQ166)</f>
        <v>0</v>
      </c>
      <c r="CR167" s="136" t="n">
        <f aca="false">SUM(CR154:CR166)</f>
        <v>0</v>
      </c>
      <c r="CS167" s="136" t="n">
        <f aca="false">SUM(CS154:CS166)</f>
        <v>0</v>
      </c>
      <c r="CT167" s="136" t="n">
        <f aca="false">SUM(CT154:CT166)</f>
        <v>0</v>
      </c>
      <c r="CU167" s="136" t="n">
        <f aca="false">SUM(CU154:CU166)</f>
        <v>0</v>
      </c>
      <c r="CV167" s="136" t="n">
        <f aca="false">SUM(CV154:CV166)</f>
        <v>0</v>
      </c>
      <c r="CW167" s="136" t="n">
        <f aca="false">SUM(CW154:CW166)</f>
        <v>0</v>
      </c>
      <c r="CX167" s="136" t="n">
        <f aca="false">SUM(CX154:CX166)</f>
        <v>0</v>
      </c>
      <c r="CY167" s="136" t="n">
        <f aca="false">SUM(CY154:CY166)</f>
        <v>0</v>
      </c>
      <c r="CZ167" s="136" t="n">
        <f aca="false">SUM(CZ154:CZ166)</f>
        <v>0</v>
      </c>
      <c r="DA167" s="136" t="n">
        <f aca="false">SUM(DA154:DA166)</f>
        <v>0</v>
      </c>
      <c r="DB167" s="136" t="n">
        <f aca="false">SUM(DB154:DB166)</f>
        <v>0</v>
      </c>
    </row>
    <row r="168" customFormat="false" ht="14.25" hidden="false" customHeight="false" outlineLevel="3" collapsed="false"/>
    <row r="169" customFormat="false" ht="14.25" hidden="false" customHeight="false" outlineLevel="3" collapsed="false">
      <c r="E169" s="3" t="str">
        <f aca="false">E143</f>
        <v>Total Gross revenue</v>
      </c>
      <c r="G169" s="71" t="str">
        <f aca="false">G143</f>
        <v>US$'M</v>
      </c>
      <c r="Y169" s="99" t="n">
        <f aca="false">SUM(AA169:DB169)</f>
        <v>82495.4407641022</v>
      </c>
      <c r="AA169" s="93" t="n">
        <f aca="false">AA143</f>
        <v>0</v>
      </c>
      <c r="AB169" s="93" t="n">
        <f aca="false">AB143</f>
        <v>0</v>
      </c>
      <c r="AC169" s="93" t="n">
        <f aca="false">AC143</f>
        <v>0</v>
      </c>
      <c r="AD169" s="93" t="n">
        <f aca="false">AD143</f>
        <v>0</v>
      </c>
      <c r="AE169" s="93" t="n">
        <f aca="false">AE143</f>
        <v>1176.99917887853</v>
      </c>
      <c r="AF169" s="93" t="n">
        <f aca="false">AF143</f>
        <v>2566.24683304117</v>
      </c>
      <c r="AG169" s="93" t="n">
        <f aca="false">AG143</f>
        <v>2945.34573361933</v>
      </c>
      <c r="AH169" s="93" t="n">
        <f aca="false">AH143</f>
        <v>2921.95350683464</v>
      </c>
      <c r="AI169" s="93" t="n">
        <f aca="false">AI143</f>
        <v>3111.21627917037</v>
      </c>
      <c r="AJ169" s="93" t="n">
        <f aca="false">AJ143</f>
        <v>3206.00580618536</v>
      </c>
      <c r="AK169" s="93" t="n">
        <f aca="false">AK143</f>
        <v>2733.67717592418</v>
      </c>
      <c r="AL169" s="93" t="n">
        <f aca="false">AL143</f>
        <v>2324.95234612475</v>
      </c>
      <c r="AM169" s="93" t="n">
        <f aca="false">AM143</f>
        <v>1916.67389929678</v>
      </c>
      <c r="AN169" s="93" t="n">
        <f aca="false">AN143</f>
        <v>1797.81432387579</v>
      </c>
      <c r="AO169" s="93" t="n">
        <f aca="false">AO143</f>
        <v>1947.06841033382</v>
      </c>
      <c r="AP169" s="93" t="n">
        <f aca="false">AP143</f>
        <v>2060.94519394767</v>
      </c>
      <c r="AQ169" s="93" t="n">
        <f aca="false">AQ143</f>
        <v>2337.07626523534</v>
      </c>
      <c r="AR169" s="93" t="n">
        <f aca="false">AR143</f>
        <v>2325.07789898549</v>
      </c>
      <c r="AS169" s="93" t="n">
        <f aca="false">AS143</f>
        <v>2363.08806239643</v>
      </c>
      <c r="AT169" s="93" t="n">
        <f aca="false">AT143</f>
        <v>1963.31032328522</v>
      </c>
      <c r="AU169" s="93" t="n">
        <f aca="false">AU143</f>
        <v>1937.99403353602</v>
      </c>
      <c r="AV169" s="93" t="n">
        <f aca="false">AV143</f>
        <v>1654.62469756565</v>
      </c>
      <c r="AW169" s="93" t="n">
        <f aca="false">AW143</f>
        <v>1874.279600477</v>
      </c>
      <c r="AX169" s="93" t="n">
        <f aca="false">AX143</f>
        <v>1767.19199644133</v>
      </c>
      <c r="AY169" s="93" t="n">
        <f aca="false">AY143</f>
        <v>1698.36436821578</v>
      </c>
      <c r="AZ169" s="93" t="n">
        <f aca="false">AZ143</f>
        <v>1804.26286645215</v>
      </c>
      <c r="BA169" s="93" t="n">
        <f aca="false">BA143</f>
        <v>1664.83250814208</v>
      </c>
      <c r="BB169" s="93" t="n">
        <f aca="false">BB143</f>
        <v>1393.50648307637</v>
      </c>
      <c r="BC169" s="93" t="n">
        <f aca="false">BC143</f>
        <v>1658.09136225178</v>
      </c>
      <c r="BD169" s="93" t="n">
        <f aca="false">BD143</f>
        <v>1721.00037347397</v>
      </c>
      <c r="BE169" s="93" t="n">
        <f aca="false">BE143</f>
        <v>1578.76619895924</v>
      </c>
      <c r="BF169" s="93" t="n">
        <f aca="false">BF143</f>
        <v>1547.46608045794</v>
      </c>
      <c r="BG169" s="93" t="n">
        <f aca="false">BG143</f>
        <v>1596.44991288924</v>
      </c>
      <c r="BH169" s="93" t="n">
        <f aca="false">BH143</f>
        <v>1620.49429880866</v>
      </c>
      <c r="BI169" s="93" t="n">
        <f aca="false">BI143</f>
        <v>1674.27605816941</v>
      </c>
      <c r="BJ169" s="93" t="n">
        <f aca="false">BJ143</f>
        <v>1995.08739551253</v>
      </c>
      <c r="BK169" s="93" t="n">
        <f aca="false">BK143</f>
        <v>1966.83028052656</v>
      </c>
      <c r="BL169" s="93" t="n">
        <f aca="false">BL143</f>
        <v>1854.73481928553</v>
      </c>
      <c r="BM169" s="93" t="n">
        <f aca="false">BM143</f>
        <v>1593.94714501956</v>
      </c>
      <c r="BN169" s="93" t="n">
        <f aca="false">BN143</f>
        <v>1730.47473605086</v>
      </c>
      <c r="BO169" s="93" t="n">
        <f aca="false">BO143</f>
        <v>1863.64528537752</v>
      </c>
      <c r="BP169" s="93" t="n">
        <f aca="false">BP143</f>
        <v>930.042507837472</v>
      </c>
      <c r="BQ169" s="93" t="n">
        <f aca="false">BQ143</f>
        <v>931.982655788994</v>
      </c>
      <c r="BR169" s="93" t="n">
        <f aca="false">BR143</f>
        <v>927.607745366064</v>
      </c>
      <c r="BS169" s="93" t="n">
        <f aca="false">BS143</f>
        <v>927.607745366064</v>
      </c>
      <c r="BT169" s="93" t="n">
        <f aca="false">BT143</f>
        <v>542.9028620751</v>
      </c>
      <c r="BU169" s="93" t="n">
        <f aca="false">BU143</f>
        <v>537.314273754791</v>
      </c>
      <c r="BV169" s="93" t="n">
        <f aca="false">BV143</f>
        <v>535.967233629147</v>
      </c>
      <c r="BW169" s="93" t="n">
        <f aca="false">BW143</f>
        <v>535.967233629147</v>
      </c>
      <c r="BX169" s="93" t="n">
        <f aca="false">BX143</f>
        <v>535.967233629147</v>
      </c>
      <c r="BY169" s="93" t="n">
        <f aca="false">BY143</f>
        <v>537.314273754791</v>
      </c>
      <c r="BZ169" s="93" t="n">
        <f aca="false">BZ143</f>
        <v>535.967233629147</v>
      </c>
      <c r="CA169" s="93" t="n">
        <f aca="false">CA143</f>
        <v>535.967233629147</v>
      </c>
      <c r="CB169" s="93" t="n">
        <f aca="false">CB143</f>
        <v>535.967233629147</v>
      </c>
      <c r="CC169" s="93" t="n">
        <f aca="false">CC143</f>
        <v>51.0935605599128</v>
      </c>
      <c r="CD169" s="93" t="n">
        <f aca="false">CD143</f>
        <v>0</v>
      </c>
      <c r="CE169" s="93" t="n">
        <f aca="false">CE143</f>
        <v>0</v>
      </c>
      <c r="CF169" s="93" t="n">
        <f aca="false">CF143</f>
        <v>0</v>
      </c>
      <c r="CG169" s="93" t="n">
        <f aca="false">CG143</f>
        <v>0</v>
      </c>
      <c r="CH169" s="93" t="n">
        <f aca="false">CH143</f>
        <v>0</v>
      </c>
      <c r="CI169" s="93" t="n">
        <f aca="false">CI143</f>
        <v>0</v>
      </c>
      <c r="CJ169" s="93" t="n">
        <f aca="false">CJ143</f>
        <v>0</v>
      </c>
      <c r="CK169" s="93" t="n">
        <f aca="false">CK143</f>
        <v>0</v>
      </c>
      <c r="CL169" s="93" t="n">
        <f aca="false">CL143</f>
        <v>0</v>
      </c>
      <c r="CM169" s="93" t="n">
        <f aca="false">CM143</f>
        <v>0</v>
      </c>
      <c r="CN169" s="93" t="n">
        <f aca="false">CN143</f>
        <v>0</v>
      </c>
      <c r="CO169" s="93" t="n">
        <f aca="false">CO143</f>
        <v>0</v>
      </c>
      <c r="CP169" s="93" t="n">
        <f aca="false">CP143</f>
        <v>0</v>
      </c>
      <c r="CQ169" s="93" t="n">
        <f aca="false">CQ143</f>
        <v>0</v>
      </c>
      <c r="CR169" s="93" t="n">
        <f aca="false">CR143</f>
        <v>0</v>
      </c>
      <c r="CS169" s="93" t="n">
        <f aca="false">CS143</f>
        <v>0</v>
      </c>
      <c r="CT169" s="93" t="n">
        <f aca="false">CT143</f>
        <v>0</v>
      </c>
      <c r="CU169" s="93" t="n">
        <f aca="false">CU143</f>
        <v>0</v>
      </c>
      <c r="CV169" s="93" t="n">
        <f aca="false">CV143</f>
        <v>0</v>
      </c>
      <c r="CW169" s="93" t="n">
        <f aca="false">CW143</f>
        <v>0</v>
      </c>
      <c r="CX169" s="93" t="n">
        <f aca="false">CX143</f>
        <v>0</v>
      </c>
      <c r="CY169" s="93" t="n">
        <f aca="false">CY143</f>
        <v>0</v>
      </c>
      <c r="CZ169" s="93" t="n">
        <f aca="false">CZ143</f>
        <v>0</v>
      </c>
      <c r="DA169" s="93" t="n">
        <f aca="false">DA143</f>
        <v>0</v>
      </c>
      <c r="DB169" s="93" t="n">
        <f aca="false">DB143</f>
        <v>0</v>
      </c>
    </row>
    <row r="170" customFormat="false" ht="14.25" hidden="false" customHeight="false" outlineLevel="3" collapsed="false">
      <c r="E170" s="3" t="str">
        <f aca="false">E167</f>
        <v>Total Treatment and Refining Charges</v>
      </c>
      <c r="G170" s="71" t="str">
        <f aca="false">G167</f>
        <v>US$'M</v>
      </c>
      <c r="Y170" s="99" t="n">
        <f aca="false">SUM(AA170:DB170)</f>
        <v>4061.4207195746</v>
      </c>
      <c r="AA170" s="93" t="n">
        <f aca="false">AA167</f>
        <v>0</v>
      </c>
      <c r="AB170" s="93" t="n">
        <f aca="false">AB167</f>
        <v>0</v>
      </c>
      <c r="AC170" s="93" t="n">
        <f aca="false">AC167</f>
        <v>0</v>
      </c>
      <c r="AD170" s="93" t="n">
        <f aca="false">AD167</f>
        <v>0</v>
      </c>
      <c r="AE170" s="93" t="n">
        <f aca="false">AE167</f>
        <v>62.0614898763517</v>
      </c>
      <c r="AF170" s="93" t="n">
        <f aca="false">AF167</f>
        <v>135.277295246867</v>
      </c>
      <c r="AG170" s="93" t="n">
        <f aca="false">AG167</f>
        <v>152.502563374843</v>
      </c>
      <c r="AH170" s="93" t="n">
        <f aca="false">AH167</f>
        <v>151.784679476295</v>
      </c>
      <c r="AI170" s="93" t="n">
        <f aca="false">AI167</f>
        <v>151.518308010757</v>
      </c>
      <c r="AJ170" s="93" t="n">
        <f aca="false">AJ167</f>
        <v>152.993632879739</v>
      </c>
      <c r="AK170" s="93" t="n">
        <f aca="false">AK167</f>
        <v>134.528193524584</v>
      </c>
      <c r="AL170" s="93" t="n">
        <f aca="false">AL167</f>
        <v>114.289358156931</v>
      </c>
      <c r="AM170" s="93" t="n">
        <f aca="false">AM167</f>
        <v>96.558183354118</v>
      </c>
      <c r="AN170" s="93" t="n">
        <f aca="false">AN167</f>
        <v>89.3576239051497</v>
      </c>
      <c r="AO170" s="93" t="n">
        <f aca="false">AO167</f>
        <v>94.4901608840697</v>
      </c>
      <c r="AP170" s="93" t="n">
        <f aca="false">AP167</f>
        <v>99.8196583024521</v>
      </c>
      <c r="AQ170" s="93" t="n">
        <f aca="false">AQ167</f>
        <v>112.391809941364</v>
      </c>
      <c r="AR170" s="93" t="n">
        <f aca="false">AR167</f>
        <v>113.076142052852</v>
      </c>
      <c r="AS170" s="93" t="n">
        <f aca="false">AS167</f>
        <v>113.629154010168</v>
      </c>
      <c r="AT170" s="93" t="n">
        <f aca="false">AT167</f>
        <v>98.0071461348382</v>
      </c>
      <c r="AU170" s="93" t="n">
        <f aca="false">AU167</f>
        <v>97.9094274981078</v>
      </c>
      <c r="AV170" s="93" t="n">
        <f aca="false">AV167</f>
        <v>80.6450453148123</v>
      </c>
      <c r="AW170" s="93" t="n">
        <f aca="false">AW167</f>
        <v>91.5914656229109</v>
      </c>
      <c r="AX170" s="93" t="n">
        <f aca="false">AX167</f>
        <v>87.7885375502099</v>
      </c>
      <c r="AY170" s="93" t="n">
        <f aca="false">AY167</f>
        <v>85.6352507120584</v>
      </c>
      <c r="AZ170" s="93" t="n">
        <f aca="false">AZ167</f>
        <v>90.0795723464235</v>
      </c>
      <c r="BA170" s="93" t="n">
        <f aca="false">BA167</f>
        <v>81.2540906093386</v>
      </c>
      <c r="BB170" s="93" t="n">
        <f aca="false">BB167</f>
        <v>68.5439843911464</v>
      </c>
      <c r="BC170" s="93" t="n">
        <f aca="false">BC167</f>
        <v>84.7721657435396</v>
      </c>
      <c r="BD170" s="93" t="n">
        <f aca="false">BD167</f>
        <v>89.4281409477889</v>
      </c>
      <c r="BE170" s="93" t="n">
        <f aca="false">BE167</f>
        <v>77.2650410247078</v>
      </c>
      <c r="BF170" s="93" t="n">
        <f aca="false">BF167</f>
        <v>75.2224697189894</v>
      </c>
      <c r="BG170" s="93" t="n">
        <f aca="false">BG167</f>
        <v>78.6968424960016</v>
      </c>
      <c r="BH170" s="93" t="n">
        <f aca="false">BH167</f>
        <v>79.4431241531872</v>
      </c>
      <c r="BI170" s="93" t="n">
        <f aca="false">BI167</f>
        <v>81.3678860189139</v>
      </c>
      <c r="BJ170" s="93" t="n">
        <f aca="false">BJ167</f>
        <v>96.305527458224</v>
      </c>
      <c r="BK170" s="93" t="n">
        <f aca="false">BK167</f>
        <v>93.7702441036062</v>
      </c>
      <c r="BL170" s="93" t="n">
        <f aca="false">BL167</f>
        <v>89.3311103482596</v>
      </c>
      <c r="BM170" s="93" t="n">
        <f aca="false">BM167</f>
        <v>77.0021482133355</v>
      </c>
      <c r="BN170" s="93" t="n">
        <f aca="false">BN167</f>
        <v>84.4266463876208</v>
      </c>
      <c r="BO170" s="93" t="n">
        <f aca="false">BO167</f>
        <v>91.0408197739473</v>
      </c>
      <c r="BP170" s="93" t="n">
        <f aca="false">BP167</f>
        <v>42.4039236548446</v>
      </c>
      <c r="BQ170" s="93" t="n">
        <f aca="false">BQ167</f>
        <v>42.6074143949746</v>
      </c>
      <c r="BR170" s="93" t="n">
        <f aca="false">BR167</f>
        <v>42.424092836167</v>
      </c>
      <c r="BS170" s="93" t="n">
        <f aca="false">BS167</f>
        <v>42.424092836167</v>
      </c>
      <c r="BT170" s="93" t="n">
        <f aca="false">BT167</f>
        <v>26.1679301316637</v>
      </c>
      <c r="BU170" s="93" t="n">
        <f aca="false">BU167</f>
        <v>26.1872565792327</v>
      </c>
      <c r="BV170" s="93" t="n">
        <f aca="false">BV167</f>
        <v>26.1219396227052</v>
      </c>
      <c r="BW170" s="93" t="n">
        <f aca="false">BW167</f>
        <v>26.1219396227052</v>
      </c>
      <c r="BX170" s="93" t="n">
        <f aca="false">BX167</f>
        <v>26.1219396227052</v>
      </c>
      <c r="BY170" s="93" t="n">
        <f aca="false">BY167</f>
        <v>26.1872565792327</v>
      </c>
      <c r="BZ170" s="93" t="n">
        <f aca="false">BZ167</f>
        <v>26.1219396227052</v>
      </c>
      <c r="CA170" s="93" t="n">
        <f aca="false">CA167</f>
        <v>26.1219396227052</v>
      </c>
      <c r="CB170" s="93" t="n">
        <f aca="false">CB167</f>
        <v>26.1219396227052</v>
      </c>
      <c r="CC170" s="93" t="n">
        <f aca="false">CC167</f>
        <v>2.4821752615799</v>
      </c>
      <c r="CD170" s="93" t="n">
        <f aca="false">CD167</f>
        <v>0</v>
      </c>
      <c r="CE170" s="93" t="n">
        <f aca="false">CE167</f>
        <v>0</v>
      </c>
      <c r="CF170" s="93" t="n">
        <f aca="false">CF167</f>
        <v>0</v>
      </c>
      <c r="CG170" s="93" t="n">
        <f aca="false">CG167</f>
        <v>0</v>
      </c>
      <c r="CH170" s="93" t="n">
        <f aca="false">CH167</f>
        <v>0</v>
      </c>
      <c r="CI170" s="93" t="n">
        <f aca="false">CI167</f>
        <v>0</v>
      </c>
      <c r="CJ170" s="93" t="n">
        <f aca="false">CJ167</f>
        <v>0</v>
      </c>
      <c r="CK170" s="93" t="n">
        <f aca="false">CK167</f>
        <v>0</v>
      </c>
      <c r="CL170" s="93" t="n">
        <f aca="false">CL167</f>
        <v>0</v>
      </c>
      <c r="CM170" s="93" t="n">
        <f aca="false">CM167</f>
        <v>0</v>
      </c>
      <c r="CN170" s="93" t="n">
        <f aca="false">CN167</f>
        <v>0</v>
      </c>
      <c r="CO170" s="93" t="n">
        <f aca="false">CO167</f>
        <v>0</v>
      </c>
      <c r="CP170" s="93" t="n">
        <f aca="false">CP167</f>
        <v>0</v>
      </c>
      <c r="CQ170" s="93" t="n">
        <f aca="false">CQ167</f>
        <v>0</v>
      </c>
      <c r="CR170" s="93" t="n">
        <f aca="false">CR167</f>
        <v>0</v>
      </c>
      <c r="CS170" s="93" t="n">
        <f aca="false">CS167</f>
        <v>0</v>
      </c>
      <c r="CT170" s="93" t="n">
        <f aca="false">CT167</f>
        <v>0</v>
      </c>
      <c r="CU170" s="93" t="n">
        <f aca="false">CU167</f>
        <v>0</v>
      </c>
      <c r="CV170" s="93" t="n">
        <f aca="false">CV167</f>
        <v>0</v>
      </c>
      <c r="CW170" s="93" t="n">
        <f aca="false">CW167</f>
        <v>0</v>
      </c>
      <c r="CX170" s="93" t="n">
        <f aca="false">CX167</f>
        <v>0</v>
      </c>
      <c r="CY170" s="93" t="n">
        <f aca="false">CY167</f>
        <v>0</v>
      </c>
      <c r="CZ170" s="93" t="n">
        <f aca="false">CZ167</f>
        <v>0</v>
      </c>
      <c r="DA170" s="93" t="n">
        <f aca="false">DA167</f>
        <v>0</v>
      </c>
      <c r="DB170" s="93" t="n">
        <f aca="false">DB167</f>
        <v>0</v>
      </c>
    </row>
    <row r="171" customFormat="false" ht="14.25" hidden="false" customHeight="false" outlineLevel="3" collapsed="false">
      <c r="E171" s="131" t="s">
        <v>361</v>
      </c>
      <c r="G171" s="71" t="str">
        <f aca="false">Currency_unit&amp;"'M"</f>
        <v>US$'M</v>
      </c>
      <c r="Y171" s="132" t="n">
        <f aca="false">SUM(AA171:DB171)</f>
        <v>78434.0200445276</v>
      </c>
      <c r="AA171" s="136" t="n">
        <f aca="false">AA169-AA170</f>
        <v>0</v>
      </c>
      <c r="AB171" s="136" t="n">
        <f aca="false">AB169-AB170</f>
        <v>0</v>
      </c>
      <c r="AC171" s="136" t="n">
        <f aca="false">AC169-AC170</f>
        <v>0</v>
      </c>
      <c r="AD171" s="136" t="n">
        <f aca="false">AD169-AD170</f>
        <v>0</v>
      </c>
      <c r="AE171" s="136" t="n">
        <f aca="false">AE169-AE170</f>
        <v>1114.93768900218</v>
      </c>
      <c r="AF171" s="136" t="n">
        <f aca="false">AF169-AF170</f>
        <v>2430.96953779431</v>
      </c>
      <c r="AG171" s="136" t="n">
        <f aca="false">AG169-AG170</f>
        <v>2792.84317024449</v>
      </c>
      <c r="AH171" s="136" t="n">
        <f aca="false">AH169-AH170</f>
        <v>2770.16882735834</v>
      </c>
      <c r="AI171" s="136" t="n">
        <f aca="false">AI169-AI170</f>
        <v>2959.69797115962</v>
      </c>
      <c r="AJ171" s="136" t="n">
        <f aca="false">AJ169-AJ170</f>
        <v>3053.01217330562</v>
      </c>
      <c r="AK171" s="136" t="n">
        <f aca="false">AK169-AK170</f>
        <v>2599.1489823996</v>
      </c>
      <c r="AL171" s="136" t="n">
        <f aca="false">AL169-AL170</f>
        <v>2210.66298796782</v>
      </c>
      <c r="AM171" s="136" t="n">
        <f aca="false">AM169-AM170</f>
        <v>1820.11571594267</v>
      </c>
      <c r="AN171" s="136" t="n">
        <f aca="false">AN169-AN170</f>
        <v>1708.45669997064</v>
      </c>
      <c r="AO171" s="136" t="n">
        <f aca="false">AO169-AO170</f>
        <v>1852.57824944975</v>
      </c>
      <c r="AP171" s="136" t="n">
        <f aca="false">AP169-AP170</f>
        <v>1961.12553564522</v>
      </c>
      <c r="AQ171" s="136" t="n">
        <f aca="false">AQ169-AQ170</f>
        <v>2224.68445529397</v>
      </c>
      <c r="AR171" s="136" t="n">
        <f aca="false">AR169-AR170</f>
        <v>2212.00175693264</v>
      </c>
      <c r="AS171" s="136" t="n">
        <f aca="false">AS169-AS170</f>
        <v>2249.45890838626</v>
      </c>
      <c r="AT171" s="136" t="n">
        <f aca="false">AT169-AT170</f>
        <v>1865.30317715038</v>
      </c>
      <c r="AU171" s="136" t="n">
        <f aca="false">AU169-AU170</f>
        <v>1840.08460603791</v>
      </c>
      <c r="AV171" s="136" t="n">
        <f aca="false">AV169-AV170</f>
        <v>1573.97965225084</v>
      </c>
      <c r="AW171" s="136" t="n">
        <f aca="false">AW169-AW170</f>
        <v>1782.68813485409</v>
      </c>
      <c r="AX171" s="136" t="n">
        <f aca="false">AX169-AX170</f>
        <v>1679.40345889112</v>
      </c>
      <c r="AY171" s="136" t="n">
        <f aca="false">AY169-AY170</f>
        <v>1612.72911750372</v>
      </c>
      <c r="AZ171" s="136" t="n">
        <f aca="false">AZ169-AZ170</f>
        <v>1714.18329410573</v>
      </c>
      <c r="BA171" s="136" t="n">
        <f aca="false">BA169-BA170</f>
        <v>1583.57841753274</v>
      </c>
      <c r="BB171" s="136" t="n">
        <f aca="false">BB169-BB170</f>
        <v>1324.96249868523</v>
      </c>
      <c r="BC171" s="136" t="n">
        <f aca="false">BC169-BC170</f>
        <v>1573.31919650824</v>
      </c>
      <c r="BD171" s="136" t="n">
        <f aca="false">BD169-BD170</f>
        <v>1631.57223252619</v>
      </c>
      <c r="BE171" s="136" t="n">
        <f aca="false">BE169-BE170</f>
        <v>1501.50115793453</v>
      </c>
      <c r="BF171" s="136" t="n">
        <f aca="false">BF169-BF170</f>
        <v>1472.24361073895</v>
      </c>
      <c r="BG171" s="136" t="n">
        <f aca="false">BG169-BG170</f>
        <v>1517.75307039324</v>
      </c>
      <c r="BH171" s="136" t="n">
        <f aca="false">BH169-BH170</f>
        <v>1541.05117465547</v>
      </c>
      <c r="BI171" s="136" t="n">
        <f aca="false">BI169-BI170</f>
        <v>1592.9081721505</v>
      </c>
      <c r="BJ171" s="136" t="n">
        <f aca="false">BJ169-BJ170</f>
        <v>1898.78186805431</v>
      </c>
      <c r="BK171" s="136" t="n">
        <f aca="false">BK169-BK170</f>
        <v>1873.06003642296</v>
      </c>
      <c r="BL171" s="136" t="n">
        <f aca="false">BL169-BL170</f>
        <v>1765.40370893727</v>
      </c>
      <c r="BM171" s="136" t="n">
        <f aca="false">BM169-BM170</f>
        <v>1516.94499680623</v>
      </c>
      <c r="BN171" s="136" t="n">
        <f aca="false">BN169-BN170</f>
        <v>1646.04808966324</v>
      </c>
      <c r="BO171" s="136" t="n">
        <f aca="false">BO169-BO170</f>
        <v>1772.60446560358</v>
      </c>
      <c r="BP171" s="136" t="n">
        <f aca="false">BP169-BP170</f>
        <v>887.638584182627</v>
      </c>
      <c r="BQ171" s="136" t="n">
        <f aca="false">BQ169-BQ170</f>
        <v>889.375241394019</v>
      </c>
      <c r="BR171" s="136" t="n">
        <f aca="false">BR169-BR170</f>
        <v>885.183652529897</v>
      </c>
      <c r="BS171" s="136" t="n">
        <f aca="false">BS169-BS170</f>
        <v>885.183652529897</v>
      </c>
      <c r="BT171" s="136" t="n">
        <f aca="false">BT169-BT170</f>
        <v>516.734931943436</v>
      </c>
      <c r="BU171" s="136" t="n">
        <f aca="false">BU169-BU170</f>
        <v>511.127017175558</v>
      </c>
      <c r="BV171" s="136" t="n">
        <f aca="false">BV169-BV170</f>
        <v>509.845294006442</v>
      </c>
      <c r="BW171" s="136" t="n">
        <f aca="false">BW169-BW170</f>
        <v>509.845294006442</v>
      </c>
      <c r="BX171" s="136" t="n">
        <f aca="false">BX169-BX170</f>
        <v>509.845294006442</v>
      </c>
      <c r="BY171" s="136" t="n">
        <f aca="false">BY169-BY170</f>
        <v>511.127017175558</v>
      </c>
      <c r="BZ171" s="136" t="n">
        <f aca="false">BZ169-BZ170</f>
        <v>509.845294006442</v>
      </c>
      <c r="CA171" s="136" t="n">
        <f aca="false">CA169-CA170</f>
        <v>509.845294006442</v>
      </c>
      <c r="CB171" s="136" t="n">
        <f aca="false">CB169-CB170</f>
        <v>509.845294006442</v>
      </c>
      <c r="CC171" s="136" t="n">
        <f aca="false">CC169-CC170</f>
        <v>48.6113852983329</v>
      </c>
      <c r="CD171" s="136" t="n">
        <f aca="false">CD169-CD170</f>
        <v>0</v>
      </c>
      <c r="CE171" s="136" t="n">
        <f aca="false">CE169-CE170</f>
        <v>0</v>
      </c>
      <c r="CF171" s="136" t="n">
        <f aca="false">CF169-CF170</f>
        <v>0</v>
      </c>
      <c r="CG171" s="136" t="n">
        <f aca="false">CG169-CG170</f>
        <v>0</v>
      </c>
      <c r="CH171" s="136" t="n">
        <f aca="false">CH169-CH170</f>
        <v>0</v>
      </c>
      <c r="CI171" s="136" t="n">
        <f aca="false">CI169-CI170</f>
        <v>0</v>
      </c>
      <c r="CJ171" s="136" t="n">
        <f aca="false">CJ169-CJ170</f>
        <v>0</v>
      </c>
      <c r="CK171" s="136" t="n">
        <f aca="false">CK169-CK170</f>
        <v>0</v>
      </c>
      <c r="CL171" s="136" t="n">
        <f aca="false">CL169-CL170</f>
        <v>0</v>
      </c>
      <c r="CM171" s="136" t="n">
        <f aca="false">CM169-CM170</f>
        <v>0</v>
      </c>
      <c r="CN171" s="136" t="n">
        <f aca="false">CN169-CN170</f>
        <v>0</v>
      </c>
      <c r="CO171" s="136" t="n">
        <f aca="false">CO169-CO170</f>
        <v>0</v>
      </c>
      <c r="CP171" s="136" t="n">
        <f aca="false">CP169-CP170</f>
        <v>0</v>
      </c>
      <c r="CQ171" s="136" t="n">
        <f aca="false">CQ169-CQ170</f>
        <v>0</v>
      </c>
      <c r="CR171" s="136" t="n">
        <f aca="false">CR169-CR170</f>
        <v>0</v>
      </c>
      <c r="CS171" s="136" t="n">
        <f aca="false">CS169-CS170</f>
        <v>0</v>
      </c>
      <c r="CT171" s="136" t="n">
        <f aca="false">CT169-CT170</f>
        <v>0</v>
      </c>
      <c r="CU171" s="136" t="n">
        <f aca="false">CU169-CU170</f>
        <v>0</v>
      </c>
      <c r="CV171" s="136" t="n">
        <f aca="false">CV169-CV170</f>
        <v>0</v>
      </c>
      <c r="CW171" s="136" t="n">
        <f aca="false">CW169-CW170</f>
        <v>0</v>
      </c>
      <c r="CX171" s="136" t="n">
        <f aca="false">CX169-CX170</f>
        <v>0</v>
      </c>
      <c r="CY171" s="136" t="n">
        <f aca="false">CY169-CY170</f>
        <v>0</v>
      </c>
      <c r="CZ171" s="136" t="n">
        <f aca="false">CZ169-CZ170</f>
        <v>0</v>
      </c>
      <c r="DA171" s="136" t="n">
        <f aca="false">DA169-DA170</f>
        <v>0</v>
      </c>
      <c r="DB171" s="136" t="n">
        <f aca="false">DB169-DB170</f>
        <v>0</v>
      </c>
    </row>
    <row r="172" customFormat="false" ht="14.25" hidden="false" customHeight="false" outlineLevel="3" collapsed="false"/>
    <row r="173" customFormat="false" ht="14.25" hidden="false" customHeight="false" outlineLevel="3" collapsed="false">
      <c r="C173" s="78" t="s">
        <v>362</v>
      </c>
    </row>
    <row r="174" customFormat="false" ht="14.25" hidden="false" customHeight="false" outlineLevel="3" collapsed="false"/>
    <row r="175" customFormat="false" ht="14.25" hidden="false" customHeight="false" outlineLevel="3" collapsed="false">
      <c r="E175" s="3" t="str">
        <f aca="false">'Assumptions - Base'!E164</f>
        <v>Land Freight</v>
      </c>
      <c r="G175" s="71" t="str">
        <f aca="false">'Assumptions - Base'!G164</f>
        <v>US$/wmt</v>
      </c>
      <c r="Y175" s="83"/>
      <c r="AA175" s="83" t="n">
        <f aca="false">'Assumptions - Base'!AA164</f>
        <v>0</v>
      </c>
      <c r="AB175" s="83" t="n">
        <f aca="false">'Assumptions - Base'!AB164</f>
        <v>0</v>
      </c>
      <c r="AC175" s="83" t="n">
        <f aca="false">'Assumptions - Base'!AC164</f>
        <v>0</v>
      </c>
      <c r="AD175" s="83" t="n">
        <f aca="false">'Assumptions - Base'!AD164</f>
        <v>0</v>
      </c>
      <c r="AE175" s="83" t="n">
        <f aca="false">'Assumptions - Base'!AE164</f>
        <v>0</v>
      </c>
      <c r="AF175" s="83" t="n">
        <f aca="false">'Assumptions - Base'!AF164</f>
        <v>0</v>
      </c>
      <c r="AG175" s="83" t="n">
        <f aca="false">'Assumptions - Base'!AG164</f>
        <v>0</v>
      </c>
      <c r="AH175" s="83" t="n">
        <f aca="false">'Assumptions - Base'!AH164</f>
        <v>0</v>
      </c>
      <c r="AI175" s="83" t="n">
        <f aca="false">'Assumptions - Base'!AI164</f>
        <v>0</v>
      </c>
      <c r="AJ175" s="83" t="n">
        <f aca="false">'Assumptions - Base'!AJ164</f>
        <v>0</v>
      </c>
      <c r="AK175" s="83" t="n">
        <f aca="false">'Assumptions - Base'!AK164</f>
        <v>0</v>
      </c>
      <c r="AL175" s="83" t="n">
        <f aca="false">'Assumptions - Base'!AL164</f>
        <v>0</v>
      </c>
      <c r="AM175" s="83" t="n">
        <f aca="false">'Assumptions - Base'!AM164</f>
        <v>0</v>
      </c>
      <c r="AN175" s="83" t="n">
        <f aca="false">'Assumptions - Base'!AN164</f>
        <v>0</v>
      </c>
      <c r="AO175" s="83" t="n">
        <f aca="false">'Assumptions - Base'!AO164</f>
        <v>0</v>
      </c>
      <c r="AP175" s="83" t="n">
        <f aca="false">'Assumptions - Base'!AP164</f>
        <v>0</v>
      </c>
      <c r="AQ175" s="83" t="n">
        <f aca="false">'Assumptions - Base'!AQ164</f>
        <v>0</v>
      </c>
      <c r="AR175" s="83" t="n">
        <f aca="false">'Assumptions - Base'!AR164</f>
        <v>0</v>
      </c>
      <c r="AS175" s="83" t="n">
        <f aca="false">'Assumptions - Base'!AS164</f>
        <v>0</v>
      </c>
      <c r="AT175" s="83" t="n">
        <f aca="false">'Assumptions - Base'!AT164</f>
        <v>0</v>
      </c>
      <c r="AU175" s="83" t="n">
        <f aca="false">'Assumptions - Base'!AU164</f>
        <v>0</v>
      </c>
      <c r="AV175" s="83" t="n">
        <f aca="false">'Assumptions - Base'!AV164</f>
        <v>0</v>
      </c>
      <c r="AW175" s="83" t="n">
        <f aca="false">'Assumptions - Base'!AW164</f>
        <v>0</v>
      </c>
      <c r="AX175" s="83" t="n">
        <f aca="false">'Assumptions - Base'!AX164</f>
        <v>0</v>
      </c>
      <c r="AY175" s="83" t="n">
        <f aca="false">'Assumptions - Base'!AY164</f>
        <v>0</v>
      </c>
      <c r="AZ175" s="83" t="n">
        <f aca="false">'Assumptions - Base'!AZ164</f>
        <v>0</v>
      </c>
      <c r="BA175" s="83" t="n">
        <f aca="false">'Assumptions - Base'!BA164</f>
        <v>0</v>
      </c>
      <c r="BB175" s="83" t="n">
        <f aca="false">'Assumptions - Base'!BB164</f>
        <v>0</v>
      </c>
      <c r="BC175" s="83" t="n">
        <f aca="false">'Assumptions - Base'!BC164</f>
        <v>0</v>
      </c>
      <c r="BD175" s="83" t="n">
        <f aca="false">'Assumptions - Base'!BD164</f>
        <v>0</v>
      </c>
      <c r="BE175" s="83" t="n">
        <f aca="false">'Assumptions - Base'!BE164</f>
        <v>0</v>
      </c>
      <c r="BF175" s="83" t="n">
        <f aca="false">'Assumptions - Base'!BF164</f>
        <v>0</v>
      </c>
      <c r="BG175" s="83" t="n">
        <f aca="false">'Assumptions - Base'!BG164</f>
        <v>0</v>
      </c>
      <c r="BH175" s="83" t="n">
        <f aca="false">'Assumptions - Base'!BH164</f>
        <v>0</v>
      </c>
      <c r="BI175" s="83" t="n">
        <f aca="false">'Assumptions - Base'!BI164</f>
        <v>0</v>
      </c>
      <c r="BJ175" s="83" t="n">
        <f aca="false">'Assumptions - Base'!BJ164</f>
        <v>0</v>
      </c>
      <c r="BK175" s="83" t="n">
        <f aca="false">'Assumptions - Base'!BK164</f>
        <v>0</v>
      </c>
      <c r="BL175" s="83" t="n">
        <f aca="false">'Assumptions - Base'!BL164</f>
        <v>0</v>
      </c>
      <c r="BM175" s="83" t="n">
        <f aca="false">'Assumptions - Base'!BM164</f>
        <v>0</v>
      </c>
      <c r="BN175" s="83" t="n">
        <f aca="false">'Assumptions - Base'!BN164</f>
        <v>0</v>
      </c>
      <c r="BO175" s="83" t="n">
        <f aca="false">'Assumptions - Base'!BO164</f>
        <v>0</v>
      </c>
      <c r="BP175" s="83" t="n">
        <f aca="false">'Assumptions - Base'!BP164</f>
        <v>0</v>
      </c>
      <c r="BQ175" s="83" t="n">
        <f aca="false">'Assumptions - Base'!BQ164</f>
        <v>0</v>
      </c>
      <c r="BR175" s="83" t="n">
        <f aca="false">'Assumptions - Base'!BR164</f>
        <v>0</v>
      </c>
      <c r="BS175" s="83" t="n">
        <f aca="false">'Assumptions - Base'!BS164</f>
        <v>0</v>
      </c>
      <c r="BT175" s="83" t="n">
        <f aca="false">'Assumptions - Base'!BT164</f>
        <v>0</v>
      </c>
      <c r="BU175" s="83" t="n">
        <f aca="false">'Assumptions - Base'!BU164</f>
        <v>0</v>
      </c>
      <c r="BV175" s="83" t="n">
        <f aca="false">'Assumptions - Base'!BV164</f>
        <v>0</v>
      </c>
      <c r="BW175" s="83" t="n">
        <f aca="false">'Assumptions - Base'!BW164</f>
        <v>0</v>
      </c>
      <c r="BX175" s="83" t="n">
        <f aca="false">'Assumptions - Base'!BX164</f>
        <v>0</v>
      </c>
      <c r="BY175" s="83" t="n">
        <f aca="false">'Assumptions - Base'!BY164</f>
        <v>0</v>
      </c>
      <c r="BZ175" s="83" t="n">
        <f aca="false">'Assumptions - Base'!BZ164</f>
        <v>0</v>
      </c>
      <c r="CA175" s="83" t="n">
        <f aca="false">'Assumptions - Base'!CA164</f>
        <v>0</v>
      </c>
      <c r="CB175" s="83" t="n">
        <f aca="false">'Assumptions - Base'!CB164</f>
        <v>0</v>
      </c>
      <c r="CC175" s="83" t="n">
        <f aca="false">'Assumptions - Base'!CC164</f>
        <v>0</v>
      </c>
      <c r="CD175" s="83" t="n">
        <f aca="false">'Assumptions - Base'!CD164</f>
        <v>0</v>
      </c>
      <c r="CE175" s="83" t="n">
        <f aca="false">'Assumptions - Base'!CE164</f>
        <v>0</v>
      </c>
      <c r="CF175" s="83" t="n">
        <f aca="false">'Assumptions - Base'!CF164</f>
        <v>0</v>
      </c>
      <c r="CG175" s="83" t="n">
        <f aca="false">'Assumptions - Base'!CG164</f>
        <v>0</v>
      </c>
      <c r="CH175" s="83" t="n">
        <f aca="false">'Assumptions - Base'!CH164</f>
        <v>0</v>
      </c>
      <c r="CI175" s="83" t="n">
        <f aca="false">'Assumptions - Base'!CI164</f>
        <v>0</v>
      </c>
      <c r="CJ175" s="83" t="n">
        <f aca="false">'Assumptions - Base'!CJ164</f>
        <v>0</v>
      </c>
      <c r="CK175" s="83" t="n">
        <f aca="false">'Assumptions - Base'!CK164</f>
        <v>0</v>
      </c>
      <c r="CL175" s="83" t="n">
        <f aca="false">'Assumptions - Base'!CL164</f>
        <v>0</v>
      </c>
      <c r="CM175" s="83" t="n">
        <f aca="false">'Assumptions - Base'!CM164</f>
        <v>0</v>
      </c>
      <c r="CN175" s="83" t="n">
        <f aca="false">'Assumptions - Base'!CN164</f>
        <v>0</v>
      </c>
      <c r="CO175" s="83" t="n">
        <f aca="false">'Assumptions - Base'!CO164</f>
        <v>0</v>
      </c>
      <c r="CP175" s="83" t="n">
        <f aca="false">'Assumptions - Base'!CP164</f>
        <v>0</v>
      </c>
      <c r="CQ175" s="83" t="n">
        <f aca="false">'Assumptions - Base'!CQ164</f>
        <v>0</v>
      </c>
      <c r="CR175" s="83" t="n">
        <f aca="false">'Assumptions - Base'!CR164</f>
        <v>0</v>
      </c>
      <c r="CS175" s="83" t="n">
        <f aca="false">'Assumptions - Base'!CS164</f>
        <v>0</v>
      </c>
      <c r="CT175" s="83" t="n">
        <f aca="false">'Assumptions - Base'!CT164</f>
        <v>0</v>
      </c>
      <c r="CU175" s="83" t="n">
        <f aca="false">'Assumptions - Base'!CU164</f>
        <v>0</v>
      </c>
      <c r="CV175" s="83" t="n">
        <f aca="false">'Assumptions - Base'!CV164</f>
        <v>0</v>
      </c>
      <c r="CW175" s="83" t="n">
        <f aca="false">'Assumptions - Base'!CW164</f>
        <v>0</v>
      </c>
      <c r="CX175" s="83" t="n">
        <f aca="false">'Assumptions - Base'!CX164</f>
        <v>0</v>
      </c>
      <c r="CY175" s="83" t="n">
        <f aca="false">'Assumptions - Base'!CY164</f>
        <v>0</v>
      </c>
      <c r="CZ175" s="83" t="n">
        <f aca="false">'Assumptions - Base'!CZ164</f>
        <v>0</v>
      </c>
      <c r="DA175" s="83" t="n">
        <f aca="false">'Assumptions - Base'!DA164</f>
        <v>0</v>
      </c>
      <c r="DB175" s="83" t="n">
        <f aca="false">'Assumptions - Base'!DB164</f>
        <v>0</v>
      </c>
    </row>
    <row r="176" customFormat="false" ht="14.25" hidden="false" customHeight="false" outlineLevel="3" collapsed="false">
      <c r="E176" s="3" t="str">
        <f aca="false">'Assumptions - Base'!E165</f>
        <v>Port Cost</v>
      </c>
      <c r="G176" s="71" t="str">
        <f aca="false">'Assumptions - Base'!G165</f>
        <v>US$/wmt</v>
      </c>
      <c r="Y176" s="83"/>
      <c r="AA176" s="83" t="n">
        <f aca="false">'Assumptions - Base'!AA165</f>
        <v>0</v>
      </c>
      <c r="AB176" s="83" t="n">
        <f aca="false">'Assumptions - Base'!AB165</f>
        <v>0</v>
      </c>
      <c r="AC176" s="83" t="n">
        <f aca="false">'Assumptions - Base'!AC165</f>
        <v>0</v>
      </c>
      <c r="AD176" s="83" t="n">
        <f aca="false">'Assumptions - Base'!AD165</f>
        <v>0</v>
      </c>
      <c r="AE176" s="83" t="n">
        <f aca="false">'Assumptions - Base'!AE165</f>
        <v>0</v>
      </c>
      <c r="AF176" s="83" t="n">
        <f aca="false">'Assumptions - Base'!AF165</f>
        <v>0</v>
      </c>
      <c r="AG176" s="83" t="n">
        <f aca="false">'Assumptions - Base'!AG165</f>
        <v>0</v>
      </c>
      <c r="AH176" s="83" t="n">
        <f aca="false">'Assumptions - Base'!AH165</f>
        <v>0</v>
      </c>
      <c r="AI176" s="83" t="n">
        <f aca="false">'Assumptions - Base'!AI165</f>
        <v>0</v>
      </c>
      <c r="AJ176" s="83" t="n">
        <f aca="false">'Assumptions - Base'!AJ165</f>
        <v>0</v>
      </c>
      <c r="AK176" s="83" t="n">
        <f aca="false">'Assumptions - Base'!AK165</f>
        <v>0</v>
      </c>
      <c r="AL176" s="83" t="n">
        <f aca="false">'Assumptions - Base'!AL165</f>
        <v>0</v>
      </c>
      <c r="AM176" s="83" t="n">
        <f aca="false">'Assumptions - Base'!AM165</f>
        <v>0</v>
      </c>
      <c r="AN176" s="83" t="n">
        <f aca="false">'Assumptions - Base'!AN165</f>
        <v>0</v>
      </c>
      <c r="AO176" s="83" t="n">
        <f aca="false">'Assumptions - Base'!AO165</f>
        <v>0</v>
      </c>
      <c r="AP176" s="83" t="n">
        <f aca="false">'Assumptions - Base'!AP165</f>
        <v>0</v>
      </c>
      <c r="AQ176" s="83" t="n">
        <f aca="false">'Assumptions - Base'!AQ165</f>
        <v>0</v>
      </c>
      <c r="AR176" s="83" t="n">
        <f aca="false">'Assumptions - Base'!AR165</f>
        <v>0</v>
      </c>
      <c r="AS176" s="83" t="n">
        <f aca="false">'Assumptions - Base'!AS165</f>
        <v>0</v>
      </c>
      <c r="AT176" s="83" t="n">
        <f aca="false">'Assumptions - Base'!AT165</f>
        <v>0</v>
      </c>
      <c r="AU176" s="83" t="n">
        <f aca="false">'Assumptions - Base'!AU165</f>
        <v>0</v>
      </c>
      <c r="AV176" s="83" t="n">
        <f aca="false">'Assumptions - Base'!AV165</f>
        <v>0</v>
      </c>
      <c r="AW176" s="83" t="n">
        <f aca="false">'Assumptions - Base'!AW165</f>
        <v>0</v>
      </c>
      <c r="AX176" s="83" t="n">
        <f aca="false">'Assumptions - Base'!AX165</f>
        <v>0</v>
      </c>
      <c r="AY176" s="83" t="n">
        <f aca="false">'Assumptions - Base'!AY165</f>
        <v>0</v>
      </c>
      <c r="AZ176" s="83" t="n">
        <f aca="false">'Assumptions - Base'!AZ165</f>
        <v>0</v>
      </c>
      <c r="BA176" s="83" t="n">
        <f aca="false">'Assumptions - Base'!BA165</f>
        <v>0</v>
      </c>
      <c r="BB176" s="83" t="n">
        <f aca="false">'Assumptions - Base'!BB165</f>
        <v>0</v>
      </c>
      <c r="BC176" s="83" t="n">
        <f aca="false">'Assumptions - Base'!BC165</f>
        <v>0</v>
      </c>
      <c r="BD176" s="83" t="n">
        <f aca="false">'Assumptions - Base'!BD165</f>
        <v>0</v>
      </c>
      <c r="BE176" s="83" t="n">
        <f aca="false">'Assumptions - Base'!BE165</f>
        <v>0</v>
      </c>
      <c r="BF176" s="83" t="n">
        <f aca="false">'Assumptions - Base'!BF165</f>
        <v>0</v>
      </c>
      <c r="BG176" s="83" t="n">
        <f aca="false">'Assumptions - Base'!BG165</f>
        <v>0</v>
      </c>
      <c r="BH176" s="83" t="n">
        <f aca="false">'Assumptions - Base'!BH165</f>
        <v>0</v>
      </c>
      <c r="BI176" s="83" t="n">
        <f aca="false">'Assumptions - Base'!BI165</f>
        <v>0</v>
      </c>
      <c r="BJ176" s="83" t="n">
        <f aca="false">'Assumptions - Base'!BJ165</f>
        <v>0</v>
      </c>
      <c r="BK176" s="83" t="n">
        <f aca="false">'Assumptions - Base'!BK165</f>
        <v>0</v>
      </c>
      <c r="BL176" s="83" t="n">
        <f aca="false">'Assumptions - Base'!BL165</f>
        <v>0</v>
      </c>
      <c r="BM176" s="83" t="n">
        <f aca="false">'Assumptions - Base'!BM165</f>
        <v>0</v>
      </c>
      <c r="BN176" s="83" t="n">
        <f aca="false">'Assumptions - Base'!BN165</f>
        <v>0</v>
      </c>
      <c r="BO176" s="83" t="n">
        <f aca="false">'Assumptions - Base'!BO165</f>
        <v>0</v>
      </c>
      <c r="BP176" s="83" t="n">
        <f aca="false">'Assumptions - Base'!BP165</f>
        <v>0</v>
      </c>
      <c r="BQ176" s="83" t="n">
        <f aca="false">'Assumptions - Base'!BQ165</f>
        <v>0</v>
      </c>
      <c r="BR176" s="83" t="n">
        <f aca="false">'Assumptions - Base'!BR165</f>
        <v>0</v>
      </c>
      <c r="BS176" s="83" t="n">
        <f aca="false">'Assumptions - Base'!BS165</f>
        <v>0</v>
      </c>
      <c r="BT176" s="83" t="n">
        <f aca="false">'Assumptions - Base'!BT165</f>
        <v>0</v>
      </c>
      <c r="BU176" s="83" t="n">
        <f aca="false">'Assumptions - Base'!BU165</f>
        <v>0</v>
      </c>
      <c r="BV176" s="83" t="n">
        <f aca="false">'Assumptions - Base'!BV165</f>
        <v>0</v>
      </c>
      <c r="BW176" s="83" t="n">
        <f aca="false">'Assumptions - Base'!BW165</f>
        <v>0</v>
      </c>
      <c r="BX176" s="83" t="n">
        <f aca="false">'Assumptions - Base'!BX165</f>
        <v>0</v>
      </c>
      <c r="BY176" s="83" t="n">
        <f aca="false">'Assumptions - Base'!BY165</f>
        <v>0</v>
      </c>
      <c r="BZ176" s="83" t="n">
        <f aca="false">'Assumptions - Base'!BZ165</f>
        <v>0</v>
      </c>
      <c r="CA176" s="83" t="n">
        <f aca="false">'Assumptions - Base'!CA165</f>
        <v>0</v>
      </c>
      <c r="CB176" s="83" t="n">
        <f aca="false">'Assumptions - Base'!CB165</f>
        <v>0</v>
      </c>
      <c r="CC176" s="83" t="n">
        <f aca="false">'Assumptions - Base'!CC165</f>
        <v>0</v>
      </c>
      <c r="CD176" s="83" t="n">
        <f aca="false">'Assumptions - Base'!CD165</f>
        <v>0</v>
      </c>
      <c r="CE176" s="83" t="n">
        <f aca="false">'Assumptions - Base'!CE165</f>
        <v>0</v>
      </c>
      <c r="CF176" s="83" t="n">
        <f aca="false">'Assumptions - Base'!CF165</f>
        <v>0</v>
      </c>
      <c r="CG176" s="83" t="n">
        <f aca="false">'Assumptions - Base'!CG165</f>
        <v>0</v>
      </c>
      <c r="CH176" s="83" t="n">
        <f aca="false">'Assumptions - Base'!CH165</f>
        <v>0</v>
      </c>
      <c r="CI176" s="83" t="n">
        <f aca="false">'Assumptions - Base'!CI165</f>
        <v>0</v>
      </c>
      <c r="CJ176" s="83" t="n">
        <f aca="false">'Assumptions - Base'!CJ165</f>
        <v>0</v>
      </c>
      <c r="CK176" s="83" t="n">
        <f aca="false">'Assumptions - Base'!CK165</f>
        <v>0</v>
      </c>
      <c r="CL176" s="83" t="n">
        <f aca="false">'Assumptions - Base'!CL165</f>
        <v>0</v>
      </c>
      <c r="CM176" s="83" t="n">
        <f aca="false">'Assumptions - Base'!CM165</f>
        <v>0</v>
      </c>
      <c r="CN176" s="83" t="n">
        <f aca="false">'Assumptions - Base'!CN165</f>
        <v>0</v>
      </c>
      <c r="CO176" s="83" t="n">
        <f aca="false">'Assumptions - Base'!CO165</f>
        <v>0</v>
      </c>
      <c r="CP176" s="83" t="n">
        <f aca="false">'Assumptions - Base'!CP165</f>
        <v>0</v>
      </c>
      <c r="CQ176" s="83" t="n">
        <f aca="false">'Assumptions - Base'!CQ165</f>
        <v>0</v>
      </c>
      <c r="CR176" s="83" t="n">
        <f aca="false">'Assumptions - Base'!CR165</f>
        <v>0</v>
      </c>
      <c r="CS176" s="83" t="n">
        <f aca="false">'Assumptions - Base'!CS165</f>
        <v>0</v>
      </c>
      <c r="CT176" s="83" t="n">
        <f aca="false">'Assumptions - Base'!CT165</f>
        <v>0</v>
      </c>
      <c r="CU176" s="83" t="n">
        <f aca="false">'Assumptions - Base'!CU165</f>
        <v>0</v>
      </c>
      <c r="CV176" s="83" t="n">
        <f aca="false">'Assumptions - Base'!CV165</f>
        <v>0</v>
      </c>
      <c r="CW176" s="83" t="n">
        <f aca="false">'Assumptions - Base'!CW165</f>
        <v>0</v>
      </c>
      <c r="CX176" s="83" t="n">
        <f aca="false">'Assumptions - Base'!CX165</f>
        <v>0</v>
      </c>
      <c r="CY176" s="83" t="n">
        <f aca="false">'Assumptions - Base'!CY165</f>
        <v>0</v>
      </c>
      <c r="CZ176" s="83" t="n">
        <f aca="false">'Assumptions - Base'!CZ165</f>
        <v>0</v>
      </c>
      <c r="DA176" s="83" t="n">
        <f aca="false">'Assumptions - Base'!DA165</f>
        <v>0</v>
      </c>
      <c r="DB176" s="83" t="n">
        <f aca="false">'Assumptions - Base'!DB165</f>
        <v>0</v>
      </c>
    </row>
    <row r="177" customFormat="false" ht="14.25" hidden="false" customHeight="false" outlineLevel="3" collapsed="false">
      <c r="E177" s="3" t="str">
        <f aca="false">'Assumptions - Base'!E166</f>
        <v>OceanFreight</v>
      </c>
      <c r="G177" s="71" t="str">
        <f aca="false">'Assumptions - Base'!G166</f>
        <v>US$/wmt</v>
      </c>
      <c r="Y177" s="83"/>
      <c r="AA177" s="83" t="n">
        <f aca="false">'Assumptions - Base'!AA166</f>
        <v>0</v>
      </c>
      <c r="AB177" s="83" t="n">
        <f aca="false">'Assumptions - Base'!AB166</f>
        <v>0</v>
      </c>
      <c r="AC177" s="83" t="n">
        <f aca="false">'Assumptions - Base'!AC166</f>
        <v>0</v>
      </c>
      <c r="AD177" s="83" t="n">
        <f aca="false">'Assumptions - Base'!AD166</f>
        <v>0</v>
      </c>
      <c r="AE177" s="83" t="n">
        <f aca="false">'Assumptions - Base'!AE166</f>
        <v>0</v>
      </c>
      <c r="AF177" s="83" t="n">
        <f aca="false">'Assumptions - Base'!AF166</f>
        <v>0</v>
      </c>
      <c r="AG177" s="83" t="n">
        <f aca="false">'Assumptions - Base'!AG166</f>
        <v>0</v>
      </c>
      <c r="AH177" s="83" t="n">
        <f aca="false">'Assumptions - Base'!AH166</f>
        <v>0</v>
      </c>
      <c r="AI177" s="83" t="n">
        <f aca="false">'Assumptions - Base'!AI166</f>
        <v>0</v>
      </c>
      <c r="AJ177" s="83" t="n">
        <f aca="false">'Assumptions - Base'!AJ166</f>
        <v>0</v>
      </c>
      <c r="AK177" s="83" t="n">
        <f aca="false">'Assumptions - Base'!AK166</f>
        <v>0</v>
      </c>
      <c r="AL177" s="83" t="n">
        <f aca="false">'Assumptions - Base'!AL166</f>
        <v>0</v>
      </c>
      <c r="AM177" s="83" t="n">
        <f aca="false">'Assumptions - Base'!AM166</f>
        <v>0</v>
      </c>
      <c r="AN177" s="83" t="n">
        <f aca="false">'Assumptions - Base'!AN166</f>
        <v>0</v>
      </c>
      <c r="AO177" s="83" t="n">
        <f aca="false">'Assumptions - Base'!AO166</f>
        <v>0</v>
      </c>
      <c r="AP177" s="83" t="n">
        <f aca="false">'Assumptions - Base'!AP166</f>
        <v>0</v>
      </c>
      <c r="AQ177" s="83" t="n">
        <f aca="false">'Assumptions - Base'!AQ166</f>
        <v>0</v>
      </c>
      <c r="AR177" s="83" t="n">
        <f aca="false">'Assumptions - Base'!AR166</f>
        <v>0</v>
      </c>
      <c r="AS177" s="83" t="n">
        <f aca="false">'Assumptions - Base'!AS166</f>
        <v>0</v>
      </c>
      <c r="AT177" s="83" t="n">
        <f aca="false">'Assumptions - Base'!AT166</f>
        <v>0</v>
      </c>
      <c r="AU177" s="83" t="n">
        <f aca="false">'Assumptions - Base'!AU166</f>
        <v>0</v>
      </c>
      <c r="AV177" s="83" t="n">
        <f aca="false">'Assumptions - Base'!AV166</f>
        <v>0</v>
      </c>
      <c r="AW177" s="83" t="n">
        <f aca="false">'Assumptions - Base'!AW166</f>
        <v>0</v>
      </c>
      <c r="AX177" s="83" t="n">
        <f aca="false">'Assumptions - Base'!AX166</f>
        <v>0</v>
      </c>
      <c r="AY177" s="83" t="n">
        <f aca="false">'Assumptions - Base'!AY166</f>
        <v>0</v>
      </c>
      <c r="AZ177" s="83" t="n">
        <f aca="false">'Assumptions - Base'!AZ166</f>
        <v>0</v>
      </c>
      <c r="BA177" s="83" t="n">
        <f aca="false">'Assumptions - Base'!BA166</f>
        <v>0</v>
      </c>
      <c r="BB177" s="83" t="n">
        <f aca="false">'Assumptions - Base'!BB166</f>
        <v>0</v>
      </c>
      <c r="BC177" s="83" t="n">
        <f aca="false">'Assumptions - Base'!BC166</f>
        <v>0</v>
      </c>
      <c r="BD177" s="83" t="n">
        <f aca="false">'Assumptions - Base'!BD166</f>
        <v>0</v>
      </c>
      <c r="BE177" s="83" t="n">
        <f aca="false">'Assumptions - Base'!BE166</f>
        <v>0</v>
      </c>
      <c r="BF177" s="83" t="n">
        <f aca="false">'Assumptions - Base'!BF166</f>
        <v>0</v>
      </c>
      <c r="BG177" s="83" t="n">
        <f aca="false">'Assumptions - Base'!BG166</f>
        <v>0</v>
      </c>
      <c r="BH177" s="83" t="n">
        <f aca="false">'Assumptions - Base'!BH166</f>
        <v>0</v>
      </c>
      <c r="BI177" s="83" t="n">
        <f aca="false">'Assumptions - Base'!BI166</f>
        <v>0</v>
      </c>
      <c r="BJ177" s="83" t="n">
        <f aca="false">'Assumptions - Base'!BJ166</f>
        <v>0</v>
      </c>
      <c r="BK177" s="83" t="n">
        <f aca="false">'Assumptions - Base'!BK166</f>
        <v>0</v>
      </c>
      <c r="BL177" s="83" t="n">
        <f aca="false">'Assumptions - Base'!BL166</f>
        <v>0</v>
      </c>
      <c r="BM177" s="83" t="n">
        <f aca="false">'Assumptions - Base'!BM166</f>
        <v>0</v>
      </c>
      <c r="BN177" s="83" t="n">
        <f aca="false">'Assumptions - Base'!BN166</f>
        <v>0</v>
      </c>
      <c r="BO177" s="83" t="n">
        <f aca="false">'Assumptions - Base'!BO166</f>
        <v>0</v>
      </c>
      <c r="BP177" s="83" t="n">
        <f aca="false">'Assumptions - Base'!BP166</f>
        <v>0</v>
      </c>
      <c r="BQ177" s="83" t="n">
        <f aca="false">'Assumptions - Base'!BQ166</f>
        <v>0</v>
      </c>
      <c r="BR177" s="83" t="n">
        <f aca="false">'Assumptions - Base'!BR166</f>
        <v>0</v>
      </c>
      <c r="BS177" s="83" t="n">
        <f aca="false">'Assumptions - Base'!BS166</f>
        <v>0</v>
      </c>
      <c r="BT177" s="83" t="n">
        <f aca="false">'Assumptions - Base'!BT166</f>
        <v>0</v>
      </c>
      <c r="BU177" s="83" t="n">
        <f aca="false">'Assumptions - Base'!BU166</f>
        <v>0</v>
      </c>
      <c r="BV177" s="83" t="n">
        <f aca="false">'Assumptions - Base'!BV166</f>
        <v>0</v>
      </c>
      <c r="BW177" s="83" t="n">
        <f aca="false">'Assumptions - Base'!BW166</f>
        <v>0</v>
      </c>
      <c r="BX177" s="83" t="n">
        <f aca="false">'Assumptions - Base'!BX166</f>
        <v>0</v>
      </c>
      <c r="BY177" s="83" t="n">
        <f aca="false">'Assumptions - Base'!BY166</f>
        <v>0</v>
      </c>
      <c r="BZ177" s="83" t="n">
        <f aca="false">'Assumptions - Base'!BZ166</f>
        <v>0</v>
      </c>
      <c r="CA177" s="83" t="n">
        <f aca="false">'Assumptions - Base'!CA166</f>
        <v>0</v>
      </c>
      <c r="CB177" s="83" t="n">
        <f aca="false">'Assumptions - Base'!CB166</f>
        <v>0</v>
      </c>
      <c r="CC177" s="83" t="n">
        <f aca="false">'Assumptions - Base'!CC166</f>
        <v>0</v>
      </c>
      <c r="CD177" s="83" t="n">
        <f aca="false">'Assumptions - Base'!CD166</f>
        <v>0</v>
      </c>
      <c r="CE177" s="83" t="n">
        <f aca="false">'Assumptions - Base'!CE166</f>
        <v>0</v>
      </c>
      <c r="CF177" s="83" t="n">
        <f aca="false">'Assumptions - Base'!CF166</f>
        <v>0</v>
      </c>
      <c r="CG177" s="83" t="n">
        <f aca="false">'Assumptions - Base'!CG166</f>
        <v>0</v>
      </c>
      <c r="CH177" s="83" t="n">
        <f aca="false">'Assumptions - Base'!CH166</f>
        <v>0</v>
      </c>
      <c r="CI177" s="83" t="n">
        <f aca="false">'Assumptions - Base'!CI166</f>
        <v>0</v>
      </c>
      <c r="CJ177" s="83" t="n">
        <f aca="false">'Assumptions - Base'!CJ166</f>
        <v>0</v>
      </c>
      <c r="CK177" s="83" t="n">
        <f aca="false">'Assumptions - Base'!CK166</f>
        <v>0</v>
      </c>
      <c r="CL177" s="83" t="n">
        <f aca="false">'Assumptions - Base'!CL166</f>
        <v>0</v>
      </c>
      <c r="CM177" s="83" t="n">
        <f aca="false">'Assumptions - Base'!CM166</f>
        <v>0</v>
      </c>
      <c r="CN177" s="83" t="n">
        <f aca="false">'Assumptions - Base'!CN166</f>
        <v>0</v>
      </c>
      <c r="CO177" s="83" t="n">
        <f aca="false">'Assumptions - Base'!CO166</f>
        <v>0</v>
      </c>
      <c r="CP177" s="83" t="n">
        <f aca="false">'Assumptions - Base'!CP166</f>
        <v>0</v>
      </c>
      <c r="CQ177" s="83" t="n">
        <f aca="false">'Assumptions - Base'!CQ166</f>
        <v>0</v>
      </c>
      <c r="CR177" s="83" t="n">
        <f aca="false">'Assumptions - Base'!CR166</f>
        <v>0</v>
      </c>
      <c r="CS177" s="83" t="n">
        <f aca="false">'Assumptions - Base'!CS166</f>
        <v>0</v>
      </c>
      <c r="CT177" s="83" t="n">
        <f aca="false">'Assumptions - Base'!CT166</f>
        <v>0</v>
      </c>
      <c r="CU177" s="83" t="n">
        <f aca="false">'Assumptions - Base'!CU166</f>
        <v>0</v>
      </c>
      <c r="CV177" s="83" t="n">
        <f aca="false">'Assumptions - Base'!CV166</f>
        <v>0</v>
      </c>
      <c r="CW177" s="83" t="n">
        <f aca="false">'Assumptions - Base'!CW166</f>
        <v>0</v>
      </c>
      <c r="CX177" s="83" t="n">
        <f aca="false">'Assumptions - Base'!CX166</f>
        <v>0</v>
      </c>
      <c r="CY177" s="83" t="n">
        <f aca="false">'Assumptions - Base'!CY166</f>
        <v>0</v>
      </c>
      <c r="CZ177" s="83" t="n">
        <f aca="false">'Assumptions - Base'!CZ166</f>
        <v>0</v>
      </c>
      <c r="DA177" s="83" t="n">
        <f aca="false">'Assumptions - Base'!DA166</f>
        <v>0</v>
      </c>
      <c r="DB177" s="83" t="n">
        <f aca="false">'Assumptions - Base'!DB166</f>
        <v>0</v>
      </c>
    </row>
    <row r="178" customFormat="false" ht="14.25" hidden="false" customHeight="false" outlineLevel="3" collapsed="false">
      <c r="E178" s="3" t="str">
        <f aca="false">'Assumptions - Base'!E167</f>
        <v>Surveyor, Assays &amp; Umpire</v>
      </c>
      <c r="G178" s="71" t="str">
        <f aca="false">'Assumptions - Base'!G167</f>
        <v>US$/wmt</v>
      </c>
      <c r="Y178" s="83"/>
      <c r="AA178" s="83" t="n">
        <f aca="false">'Assumptions - Base'!AA167</f>
        <v>0</v>
      </c>
      <c r="AB178" s="83" t="n">
        <f aca="false">'Assumptions - Base'!AB167</f>
        <v>0</v>
      </c>
      <c r="AC178" s="83" t="n">
        <f aca="false">'Assumptions - Base'!AC167</f>
        <v>0</v>
      </c>
      <c r="AD178" s="83" t="n">
        <f aca="false">'Assumptions - Base'!AD167</f>
        <v>0</v>
      </c>
      <c r="AE178" s="83" t="n">
        <f aca="false">'Assumptions - Base'!AE167</f>
        <v>0</v>
      </c>
      <c r="AF178" s="83" t="n">
        <f aca="false">'Assumptions - Base'!AF167</f>
        <v>0</v>
      </c>
      <c r="AG178" s="83" t="n">
        <f aca="false">'Assumptions - Base'!AG167</f>
        <v>0</v>
      </c>
      <c r="AH178" s="83" t="n">
        <f aca="false">'Assumptions - Base'!AH167</f>
        <v>0</v>
      </c>
      <c r="AI178" s="83" t="n">
        <f aca="false">'Assumptions - Base'!AI167</f>
        <v>0</v>
      </c>
      <c r="AJ178" s="83" t="n">
        <f aca="false">'Assumptions - Base'!AJ167</f>
        <v>0</v>
      </c>
      <c r="AK178" s="83" t="n">
        <f aca="false">'Assumptions - Base'!AK167</f>
        <v>0</v>
      </c>
      <c r="AL178" s="83" t="n">
        <f aca="false">'Assumptions - Base'!AL167</f>
        <v>0</v>
      </c>
      <c r="AM178" s="83" t="n">
        <f aca="false">'Assumptions - Base'!AM167</f>
        <v>0</v>
      </c>
      <c r="AN178" s="83" t="n">
        <f aca="false">'Assumptions - Base'!AN167</f>
        <v>0</v>
      </c>
      <c r="AO178" s="83" t="n">
        <f aca="false">'Assumptions - Base'!AO167</f>
        <v>0</v>
      </c>
      <c r="AP178" s="83" t="n">
        <f aca="false">'Assumptions - Base'!AP167</f>
        <v>0</v>
      </c>
      <c r="AQ178" s="83" t="n">
        <f aca="false">'Assumptions - Base'!AQ167</f>
        <v>0</v>
      </c>
      <c r="AR178" s="83" t="n">
        <f aca="false">'Assumptions - Base'!AR167</f>
        <v>0</v>
      </c>
      <c r="AS178" s="83" t="n">
        <f aca="false">'Assumptions - Base'!AS167</f>
        <v>0</v>
      </c>
      <c r="AT178" s="83" t="n">
        <f aca="false">'Assumptions - Base'!AT167</f>
        <v>0</v>
      </c>
      <c r="AU178" s="83" t="n">
        <f aca="false">'Assumptions - Base'!AU167</f>
        <v>0</v>
      </c>
      <c r="AV178" s="83" t="n">
        <f aca="false">'Assumptions - Base'!AV167</f>
        <v>0</v>
      </c>
      <c r="AW178" s="83" t="n">
        <f aca="false">'Assumptions - Base'!AW167</f>
        <v>0</v>
      </c>
      <c r="AX178" s="83" t="n">
        <f aca="false">'Assumptions - Base'!AX167</f>
        <v>0</v>
      </c>
      <c r="AY178" s="83" t="n">
        <f aca="false">'Assumptions - Base'!AY167</f>
        <v>0</v>
      </c>
      <c r="AZ178" s="83" t="n">
        <f aca="false">'Assumptions - Base'!AZ167</f>
        <v>0</v>
      </c>
      <c r="BA178" s="83" t="n">
        <f aca="false">'Assumptions - Base'!BA167</f>
        <v>0</v>
      </c>
      <c r="BB178" s="83" t="n">
        <f aca="false">'Assumptions - Base'!BB167</f>
        <v>0</v>
      </c>
      <c r="BC178" s="83" t="n">
        <f aca="false">'Assumptions - Base'!BC167</f>
        <v>0</v>
      </c>
      <c r="BD178" s="83" t="n">
        <f aca="false">'Assumptions - Base'!BD167</f>
        <v>0</v>
      </c>
      <c r="BE178" s="83" t="n">
        <f aca="false">'Assumptions - Base'!BE167</f>
        <v>0</v>
      </c>
      <c r="BF178" s="83" t="n">
        <f aca="false">'Assumptions - Base'!BF167</f>
        <v>0</v>
      </c>
      <c r="BG178" s="83" t="n">
        <f aca="false">'Assumptions - Base'!BG167</f>
        <v>0</v>
      </c>
      <c r="BH178" s="83" t="n">
        <f aca="false">'Assumptions - Base'!BH167</f>
        <v>0</v>
      </c>
      <c r="BI178" s="83" t="n">
        <f aca="false">'Assumptions - Base'!BI167</f>
        <v>0</v>
      </c>
      <c r="BJ178" s="83" t="n">
        <f aca="false">'Assumptions - Base'!BJ167</f>
        <v>0</v>
      </c>
      <c r="BK178" s="83" t="n">
        <f aca="false">'Assumptions - Base'!BK167</f>
        <v>0</v>
      </c>
      <c r="BL178" s="83" t="n">
        <f aca="false">'Assumptions - Base'!BL167</f>
        <v>0</v>
      </c>
      <c r="BM178" s="83" t="n">
        <f aca="false">'Assumptions - Base'!BM167</f>
        <v>0</v>
      </c>
      <c r="BN178" s="83" t="n">
        <f aca="false">'Assumptions - Base'!BN167</f>
        <v>0</v>
      </c>
      <c r="BO178" s="83" t="n">
        <f aca="false">'Assumptions - Base'!BO167</f>
        <v>0</v>
      </c>
      <c r="BP178" s="83" t="n">
        <f aca="false">'Assumptions - Base'!BP167</f>
        <v>0</v>
      </c>
      <c r="BQ178" s="83" t="n">
        <f aca="false">'Assumptions - Base'!BQ167</f>
        <v>0</v>
      </c>
      <c r="BR178" s="83" t="n">
        <f aca="false">'Assumptions - Base'!BR167</f>
        <v>0</v>
      </c>
      <c r="BS178" s="83" t="n">
        <f aca="false">'Assumptions - Base'!BS167</f>
        <v>0</v>
      </c>
      <c r="BT178" s="83" t="n">
        <f aca="false">'Assumptions - Base'!BT167</f>
        <v>0</v>
      </c>
      <c r="BU178" s="83" t="n">
        <f aca="false">'Assumptions - Base'!BU167</f>
        <v>0</v>
      </c>
      <c r="BV178" s="83" t="n">
        <f aca="false">'Assumptions - Base'!BV167</f>
        <v>0</v>
      </c>
      <c r="BW178" s="83" t="n">
        <f aca="false">'Assumptions - Base'!BW167</f>
        <v>0</v>
      </c>
      <c r="BX178" s="83" t="n">
        <f aca="false">'Assumptions - Base'!BX167</f>
        <v>0</v>
      </c>
      <c r="BY178" s="83" t="n">
        <f aca="false">'Assumptions - Base'!BY167</f>
        <v>0</v>
      </c>
      <c r="BZ178" s="83" t="n">
        <f aca="false">'Assumptions - Base'!BZ167</f>
        <v>0</v>
      </c>
      <c r="CA178" s="83" t="n">
        <f aca="false">'Assumptions - Base'!CA167</f>
        <v>0</v>
      </c>
      <c r="CB178" s="83" t="n">
        <f aca="false">'Assumptions - Base'!CB167</f>
        <v>0</v>
      </c>
      <c r="CC178" s="83" t="n">
        <f aca="false">'Assumptions - Base'!CC167</f>
        <v>0</v>
      </c>
      <c r="CD178" s="83" t="n">
        <f aca="false">'Assumptions - Base'!CD167</f>
        <v>0</v>
      </c>
      <c r="CE178" s="83" t="n">
        <f aca="false">'Assumptions - Base'!CE167</f>
        <v>0</v>
      </c>
      <c r="CF178" s="83" t="n">
        <f aca="false">'Assumptions - Base'!CF167</f>
        <v>0</v>
      </c>
      <c r="CG178" s="83" t="n">
        <f aca="false">'Assumptions - Base'!CG167</f>
        <v>0</v>
      </c>
      <c r="CH178" s="83" t="n">
        <f aca="false">'Assumptions - Base'!CH167</f>
        <v>0</v>
      </c>
      <c r="CI178" s="83" t="n">
        <f aca="false">'Assumptions - Base'!CI167</f>
        <v>0</v>
      </c>
      <c r="CJ178" s="83" t="n">
        <f aca="false">'Assumptions - Base'!CJ167</f>
        <v>0</v>
      </c>
      <c r="CK178" s="83" t="n">
        <f aca="false">'Assumptions - Base'!CK167</f>
        <v>0</v>
      </c>
      <c r="CL178" s="83" t="n">
        <f aca="false">'Assumptions - Base'!CL167</f>
        <v>0</v>
      </c>
      <c r="CM178" s="83" t="n">
        <f aca="false">'Assumptions - Base'!CM167</f>
        <v>0</v>
      </c>
      <c r="CN178" s="83" t="n">
        <f aca="false">'Assumptions - Base'!CN167</f>
        <v>0</v>
      </c>
      <c r="CO178" s="83" t="n">
        <f aca="false">'Assumptions - Base'!CO167</f>
        <v>0</v>
      </c>
      <c r="CP178" s="83" t="n">
        <f aca="false">'Assumptions - Base'!CP167</f>
        <v>0</v>
      </c>
      <c r="CQ178" s="83" t="n">
        <f aca="false">'Assumptions - Base'!CQ167</f>
        <v>0</v>
      </c>
      <c r="CR178" s="83" t="n">
        <f aca="false">'Assumptions - Base'!CR167</f>
        <v>0</v>
      </c>
      <c r="CS178" s="83" t="n">
        <f aca="false">'Assumptions - Base'!CS167</f>
        <v>0</v>
      </c>
      <c r="CT178" s="83" t="n">
        <f aca="false">'Assumptions - Base'!CT167</f>
        <v>0</v>
      </c>
      <c r="CU178" s="83" t="n">
        <f aca="false">'Assumptions - Base'!CU167</f>
        <v>0</v>
      </c>
      <c r="CV178" s="83" t="n">
        <f aca="false">'Assumptions - Base'!CV167</f>
        <v>0</v>
      </c>
      <c r="CW178" s="83" t="n">
        <f aca="false">'Assumptions - Base'!CW167</f>
        <v>0</v>
      </c>
      <c r="CX178" s="83" t="n">
        <f aca="false">'Assumptions - Base'!CX167</f>
        <v>0</v>
      </c>
      <c r="CY178" s="83" t="n">
        <f aca="false">'Assumptions - Base'!CY167</f>
        <v>0</v>
      </c>
      <c r="CZ178" s="83" t="n">
        <f aca="false">'Assumptions - Base'!CZ167</f>
        <v>0</v>
      </c>
      <c r="DA178" s="83" t="n">
        <f aca="false">'Assumptions - Base'!DA167</f>
        <v>0</v>
      </c>
      <c r="DB178" s="83" t="n">
        <f aca="false">'Assumptions - Base'!DB167</f>
        <v>0</v>
      </c>
    </row>
    <row r="179" customFormat="false" ht="14.25" hidden="false" customHeight="false" outlineLevel="3" collapsed="false">
      <c r="E179" s="3" t="str">
        <f aca="false">'Assumptions - Base'!E168</f>
        <v>Concentrate Insurance Premium</v>
      </c>
      <c r="G179" s="71" t="str">
        <f aca="false">'Assumptions - Base'!G168</f>
        <v>% NSR Revenue</v>
      </c>
      <c r="Y179" s="116"/>
      <c r="Z179" s="116"/>
      <c r="AA179" s="116" t="n">
        <f aca="false">'Assumptions - Base'!AA168</f>
        <v>0</v>
      </c>
      <c r="AB179" s="116" t="n">
        <f aca="false">'Assumptions - Base'!AB168</f>
        <v>0</v>
      </c>
      <c r="AC179" s="116" t="n">
        <f aca="false">'Assumptions - Base'!AC168</f>
        <v>0</v>
      </c>
      <c r="AD179" s="116" t="n">
        <f aca="false">'Assumptions - Base'!AD168</f>
        <v>0</v>
      </c>
      <c r="AE179" s="116" t="n">
        <f aca="false">'Assumptions - Base'!AE168</f>
        <v>0</v>
      </c>
      <c r="AF179" s="116" t="n">
        <f aca="false">'Assumptions - Base'!AF168</f>
        <v>0</v>
      </c>
      <c r="AG179" s="116" t="n">
        <f aca="false">'Assumptions - Base'!AG168</f>
        <v>0</v>
      </c>
      <c r="AH179" s="116" t="n">
        <f aca="false">'Assumptions - Base'!AH168</f>
        <v>0</v>
      </c>
      <c r="AI179" s="116" t="n">
        <f aca="false">'Assumptions - Base'!AI168</f>
        <v>0</v>
      </c>
      <c r="AJ179" s="116" t="n">
        <f aca="false">'Assumptions - Base'!AJ168</f>
        <v>0</v>
      </c>
      <c r="AK179" s="116" t="n">
        <f aca="false">'Assumptions - Base'!AK168</f>
        <v>0</v>
      </c>
      <c r="AL179" s="116" t="n">
        <f aca="false">'Assumptions - Base'!AL168</f>
        <v>0</v>
      </c>
      <c r="AM179" s="116" t="n">
        <f aca="false">'Assumptions - Base'!AM168</f>
        <v>0</v>
      </c>
      <c r="AN179" s="116" t="n">
        <f aca="false">'Assumptions - Base'!AN168</f>
        <v>0</v>
      </c>
      <c r="AO179" s="116" t="n">
        <f aca="false">'Assumptions - Base'!AO168</f>
        <v>0</v>
      </c>
      <c r="AP179" s="116" t="n">
        <f aca="false">'Assumptions - Base'!AP168</f>
        <v>0</v>
      </c>
      <c r="AQ179" s="116" t="n">
        <f aca="false">'Assumptions - Base'!AQ168</f>
        <v>0</v>
      </c>
      <c r="AR179" s="116" t="n">
        <f aca="false">'Assumptions - Base'!AR168</f>
        <v>0</v>
      </c>
      <c r="AS179" s="116" t="n">
        <f aca="false">'Assumptions - Base'!AS168</f>
        <v>0</v>
      </c>
      <c r="AT179" s="116" t="n">
        <f aca="false">'Assumptions - Base'!AT168</f>
        <v>0</v>
      </c>
      <c r="AU179" s="116" t="n">
        <f aca="false">'Assumptions - Base'!AU168</f>
        <v>0</v>
      </c>
      <c r="AV179" s="116" t="n">
        <f aca="false">'Assumptions - Base'!AV168</f>
        <v>0</v>
      </c>
      <c r="AW179" s="116" t="n">
        <f aca="false">'Assumptions - Base'!AW168</f>
        <v>0</v>
      </c>
      <c r="AX179" s="116" t="n">
        <f aca="false">'Assumptions - Base'!AX168</f>
        <v>0</v>
      </c>
      <c r="AY179" s="116" t="n">
        <f aca="false">'Assumptions - Base'!AY168</f>
        <v>0</v>
      </c>
      <c r="AZ179" s="116" t="n">
        <f aca="false">'Assumptions - Base'!AZ168</f>
        <v>0</v>
      </c>
      <c r="BA179" s="116" t="n">
        <f aca="false">'Assumptions - Base'!BA168</f>
        <v>0</v>
      </c>
      <c r="BB179" s="116" t="n">
        <f aca="false">'Assumptions - Base'!BB168</f>
        <v>0</v>
      </c>
      <c r="BC179" s="116" t="n">
        <f aca="false">'Assumptions - Base'!BC168</f>
        <v>0</v>
      </c>
      <c r="BD179" s="116" t="n">
        <f aca="false">'Assumptions - Base'!BD168</f>
        <v>0</v>
      </c>
      <c r="BE179" s="116" t="n">
        <f aca="false">'Assumptions - Base'!BE168</f>
        <v>0</v>
      </c>
      <c r="BF179" s="116" t="n">
        <f aca="false">'Assumptions - Base'!BF168</f>
        <v>0</v>
      </c>
      <c r="BG179" s="116" t="n">
        <f aca="false">'Assumptions - Base'!BG168</f>
        <v>0</v>
      </c>
      <c r="BH179" s="116" t="n">
        <f aca="false">'Assumptions - Base'!BH168</f>
        <v>0</v>
      </c>
      <c r="BI179" s="116" t="n">
        <f aca="false">'Assumptions - Base'!BI168</f>
        <v>0</v>
      </c>
      <c r="BJ179" s="116" t="n">
        <f aca="false">'Assumptions - Base'!BJ168</f>
        <v>0</v>
      </c>
      <c r="BK179" s="116" t="n">
        <f aca="false">'Assumptions - Base'!BK168</f>
        <v>0</v>
      </c>
      <c r="BL179" s="116" t="n">
        <f aca="false">'Assumptions - Base'!BL168</f>
        <v>0</v>
      </c>
      <c r="BM179" s="116" t="n">
        <f aca="false">'Assumptions - Base'!BM168</f>
        <v>0</v>
      </c>
      <c r="BN179" s="116" t="n">
        <f aca="false">'Assumptions - Base'!BN168</f>
        <v>0</v>
      </c>
      <c r="BO179" s="116" t="n">
        <f aca="false">'Assumptions - Base'!BO168</f>
        <v>0</v>
      </c>
      <c r="BP179" s="116" t="n">
        <f aca="false">'Assumptions - Base'!BP168</f>
        <v>0</v>
      </c>
      <c r="BQ179" s="116" t="n">
        <f aca="false">'Assumptions - Base'!BQ168</f>
        <v>0</v>
      </c>
      <c r="BR179" s="116" t="n">
        <f aca="false">'Assumptions - Base'!BR168</f>
        <v>0</v>
      </c>
      <c r="BS179" s="116" t="n">
        <f aca="false">'Assumptions - Base'!BS168</f>
        <v>0</v>
      </c>
      <c r="BT179" s="116" t="n">
        <f aca="false">'Assumptions - Base'!BT168</f>
        <v>0</v>
      </c>
      <c r="BU179" s="116" t="n">
        <f aca="false">'Assumptions - Base'!BU168</f>
        <v>0</v>
      </c>
      <c r="BV179" s="116" t="n">
        <f aca="false">'Assumptions - Base'!BV168</f>
        <v>0</v>
      </c>
      <c r="BW179" s="116" t="n">
        <f aca="false">'Assumptions - Base'!BW168</f>
        <v>0</v>
      </c>
      <c r="BX179" s="116" t="n">
        <f aca="false">'Assumptions - Base'!BX168</f>
        <v>0</v>
      </c>
      <c r="BY179" s="116" t="n">
        <f aca="false">'Assumptions - Base'!BY168</f>
        <v>0</v>
      </c>
      <c r="BZ179" s="116" t="n">
        <f aca="false">'Assumptions - Base'!BZ168</f>
        <v>0</v>
      </c>
      <c r="CA179" s="116" t="n">
        <f aca="false">'Assumptions - Base'!CA168</f>
        <v>0</v>
      </c>
      <c r="CB179" s="116" t="n">
        <f aca="false">'Assumptions - Base'!CB168</f>
        <v>0</v>
      </c>
      <c r="CC179" s="116" t="n">
        <f aca="false">'Assumptions - Base'!CC168</f>
        <v>0</v>
      </c>
      <c r="CD179" s="116" t="n">
        <f aca="false">'Assumptions - Base'!CD168</f>
        <v>0</v>
      </c>
      <c r="CE179" s="116" t="n">
        <f aca="false">'Assumptions - Base'!CE168</f>
        <v>0</v>
      </c>
      <c r="CF179" s="116" t="n">
        <f aca="false">'Assumptions - Base'!CF168</f>
        <v>0</v>
      </c>
      <c r="CG179" s="116" t="n">
        <f aca="false">'Assumptions - Base'!CG168</f>
        <v>0</v>
      </c>
      <c r="CH179" s="116" t="n">
        <f aca="false">'Assumptions - Base'!CH168</f>
        <v>0</v>
      </c>
      <c r="CI179" s="116" t="n">
        <f aca="false">'Assumptions - Base'!CI168</f>
        <v>0</v>
      </c>
      <c r="CJ179" s="116" t="n">
        <f aca="false">'Assumptions - Base'!CJ168</f>
        <v>0</v>
      </c>
      <c r="CK179" s="116" t="n">
        <f aca="false">'Assumptions - Base'!CK168</f>
        <v>0</v>
      </c>
      <c r="CL179" s="116" t="n">
        <f aca="false">'Assumptions - Base'!CL168</f>
        <v>0</v>
      </c>
      <c r="CM179" s="116" t="n">
        <f aca="false">'Assumptions - Base'!CM168</f>
        <v>0</v>
      </c>
      <c r="CN179" s="116" t="n">
        <f aca="false">'Assumptions - Base'!CN168</f>
        <v>0</v>
      </c>
      <c r="CO179" s="116" t="n">
        <f aca="false">'Assumptions - Base'!CO168</f>
        <v>0</v>
      </c>
      <c r="CP179" s="116" t="n">
        <f aca="false">'Assumptions - Base'!CP168</f>
        <v>0</v>
      </c>
      <c r="CQ179" s="116" t="n">
        <f aca="false">'Assumptions - Base'!CQ168</f>
        <v>0</v>
      </c>
      <c r="CR179" s="116" t="n">
        <f aca="false">'Assumptions - Base'!CR168</f>
        <v>0</v>
      </c>
      <c r="CS179" s="116" t="n">
        <f aca="false">'Assumptions - Base'!CS168</f>
        <v>0</v>
      </c>
      <c r="CT179" s="116" t="n">
        <f aca="false">'Assumptions - Base'!CT168</f>
        <v>0</v>
      </c>
      <c r="CU179" s="116" t="n">
        <f aca="false">'Assumptions - Base'!CU168</f>
        <v>0</v>
      </c>
      <c r="CV179" s="116" t="n">
        <f aca="false">'Assumptions - Base'!CV168</f>
        <v>0</v>
      </c>
      <c r="CW179" s="116" t="n">
        <f aca="false">'Assumptions - Base'!CW168</f>
        <v>0</v>
      </c>
      <c r="CX179" s="116" t="n">
        <f aca="false">'Assumptions - Base'!CX168</f>
        <v>0</v>
      </c>
      <c r="CY179" s="116" t="n">
        <f aca="false">'Assumptions - Base'!CY168</f>
        <v>0</v>
      </c>
      <c r="CZ179" s="116" t="n">
        <f aca="false">'Assumptions - Base'!CZ168</f>
        <v>0</v>
      </c>
      <c r="DA179" s="116" t="n">
        <f aca="false">'Assumptions - Base'!DA168</f>
        <v>0</v>
      </c>
      <c r="DB179" s="116" t="n">
        <f aca="false">'Assumptions - Base'!DB168</f>
        <v>0</v>
      </c>
    </row>
    <row r="180" customFormat="false" ht="14.25" hidden="false" customHeight="false" outlineLevel="3" collapsed="false">
      <c r="G180" s="71"/>
      <c r="Y180" s="99"/>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c r="BI180" s="83"/>
      <c r="BJ180" s="83"/>
      <c r="BK180" s="83"/>
      <c r="BL180" s="83"/>
      <c r="BM180" s="83"/>
      <c r="BN180" s="83"/>
      <c r="BO180" s="83"/>
      <c r="BP180" s="83"/>
      <c r="BQ180" s="83"/>
      <c r="BR180" s="83"/>
      <c r="BS180" s="83"/>
      <c r="BT180" s="83"/>
      <c r="BU180" s="83"/>
      <c r="BV180" s="83"/>
      <c r="BW180" s="83"/>
      <c r="BX180" s="83"/>
      <c r="BY180" s="83"/>
      <c r="BZ180" s="83"/>
      <c r="CA180" s="83"/>
      <c r="CB180" s="83"/>
      <c r="CC180" s="83"/>
      <c r="CD180" s="83"/>
      <c r="CE180" s="83"/>
      <c r="CF180" s="83"/>
      <c r="CG180" s="83"/>
      <c r="CH180" s="83"/>
      <c r="CI180" s="83"/>
      <c r="CJ180" s="83"/>
      <c r="CK180" s="83"/>
      <c r="CL180" s="83"/>
      <c r="CM180" s="83"/>
      <c r="CN180" s="83"/>
      <c r="CO180" s="83"/>
      <c r="CP180" s="83"/>
      <c r="CQ180" s="83"/>
      <c r="CR180" s="83"/>
      <c r="CS180" s="83"/>
      <c r="CT180" s="83"/>
      <c r="CU180" s="83"/>
      <c r="CV180" s="83"/>
      <c r="CW180" s="83"/>
      <c r="CX180" s="83"/>
      <c r="CY180" s="83"/>
      <c r="CZ180" s="83"/>
      <c r="DA180" s="83"/>
      <c r="DB180" s="83"/>
    </row>
    <row r="181" customFormat="false" ht="14.25" hidden="false" customHeight="false" outlineLevel="3" collapsed="false">
      <c r="E181" s="69" t="s">
        <v>363</v>
      </c>
      <c r="G181" s="71" t="str">
        <f aca="false">Currency_unit&amp;"'M"</f>
        <v>US$'M</v>
      </c>
      <c r="Y181" s="82" t="n">
        <f aca="false">SUM(AA181:DB181)</f>
        <v>3928.54107662653</v>
      </c>
      <c r="AA181" s="93" t="n">
        <f aca="false">IF('Concentrate Logistics'!$F$13="Module On",'Concentrate Logistics'!AA25,AA175*AA$104/Thousand)</f>
        <v>0</v>
      </c>
      <c r="AB181" s="93" t="n">
        <f aca="false">IF('Concentrate Logistics'!$F$13="Module On",'Concentrate Logistics'!AB25,AB175*AB$104/Thousand)</f>
        <v>0</v>
      </c>
      <c r="AC181" s="93" t="n">
        <f aca="false">IF('Concentrate Logistics'!$F$13="Module On",'Concentrate Logistics'!AC25,AC175*AC$104/Thousand)</f>
        <v>0</v>
      </c>
      <c r="AD181" s="93" t="n">
        <f aca="false">IF('Concentrate Logistics'!$F$13="Module On",'Concentrate Logistics'!AD25,AD175*AD$104/Thousand)</f>
        <v>0</v>
      </c>
      <c r="AE181" s="93" t="n">
        <f aca="false">IF('Concentrate Logistics'!$F$13="Module On",'Concentrate Logistics'!AE25,AE175*AE$104/Thousand)</f>
        <v>65.8005164664186</v>
      </c>
      <c r="AF181" s="93" t="n">
        <f aca="false">IF('Concentrate Logistics'!$F$13="Module On",'Concentrate Logistics'!AF25,AF175*AF$104/Thousand)</f>
        <v>114.003693216733</v>
      </c>
      <c r="AG181" s="93" t="n">
        <f aca="false">IF('Concentrate Logistics'!$F$13="Module On",'Concentrate Logistics'!AG25,AG175*AG$104/Thousand)</f>
        <v>125.094576328</v>
      </c>
      <c r="AH181" s="93" t="n">
        <f aca="false">IF('Concentrate Logistics'!$F$13="Module On",'Concentrate Logistics'!AH25,AH175*AH$104/Thousand)</f>
        <v>124.404297648819</v>
      </c>
      <c r="AI181" s="93" t="n">
        <f aca="false">IF('Concentrate Logistics'!$F$13="Module On",'Concentrate Logistics'!AI25,AI175*AI$104/Thousand)</f>
        <v>122.104039391144</v>
      </c>
      <c r="AJ181" s="93" t="n">
        <f aca="false">IF('Concentrate Logistics'!$F$13="Module On",'Concentrate Logistics'!AJ25,AJ175*AJ$104/Thousand)</f>
        <v>123.152689698885</v>
      </c>
      <c r="AK181" s="93" t="n">
        <f aca="false">IF('Concentrate Logistics'!$F$13="Module On",'Concentrate Logistics'!AK25,AK175*AK$104/Thousand)</f>
        <v>111.774842620932</v>
      </c>
      <c r="AL181" s="93" t="n">
        <f aca="false">IF('Concentrate Logistics'!$F$13="Module On",'Concentrate Logistics'!AL25,AL175*AL$104/Thousand)</f>
        <v>99.1880301034483</v>
      </c>
      <c r="AM181" s="93" t="n">
        <f aca="false">IF('Concentrate Logistics'!$F$13="Module On",'Concentrate Logistics'!AM25,AM175*AM$104/Thousand)</f>
        <v>88.4328792857143</v>
      </c>
      <c r="AN181" s="93" t="n">
        <f aca="false">IF('Concentrate Logistics'!$F$13="Module On",'Concentrate Logistics'!AN25,AN175*AN$104/Thousand)</f>
        <v>83.7610088884462</v>
      </c>
      <c r="AO181" s="93" t="n">
        <f aca="false">IF('Concentrate Logistics'!$F$13="Module On",'Concentrate Logistics'!AO25,AO175*AO$104/Thousand)</f>
        <v>86.4973186691892</v>
      </c>
      <c r="AP181" s="93" t="n">
        <f aca="false">IF('Concentrate Logistics'!$F$13="Module On",'Concentrate Logistics'!AP25,AP175*AP$104/Thousand)</f>
        <v>89.7990659103448</v>
      </c>
      <c r="AQ181" s="93" t="n">
        <f aca="false">IF('Concentrate Logistics'!$F$13="Module On",'Concentrate Logistics'!AQ25,AQ175*AQ$104/Thousand)</f>
        <v>97.4988644406015</v>
      </c>
      <c r="AR181" s="93" t="n">
        <f aca="false">IF('Concentrate Logistics'!$F$13="Module On",'Concentrate Logistics'!AR25,AR175*AR$104/Thousand)</f>
        <v>98.1273357636364</v>
      </c>
      <c r="AS181" s="93" t="n">
        <f aca="false">IF('Concentrate Logistics'!$F$13="Module On",'Concentrate Logistics'!AS25,AS175*AS$104/Thousand)</f>
        <v>98.6146139365496</v>
      </c>
      <c r="AT181" s="93" t="n">
        <f aca="false">IF('Concentrate Logistics'!$F$13="Module On",'Concentrate Logistics'!AT25,AT175*AT$104/Thousand)</f>
        <v>89.4207344023904</v>
      </c>
      <c r="AU181" s="93" t="n">
        <f aca="false">IF('Concentrate Logistics'!$F$13="Module On",'Concentrate Logistics'!AU25,AU175*AU$104/Thousand)</f>
        <v>89.4546338</v>
      </c>
      <c r="AV181" s="93" t="n">
        <f aca="false">IF('Concentrate Logistics'!$F$13="Module On",'Concentrate Logistics'!AV25,AV175*AV$104/Thousand)</f>
        <v>78.0558699728</v>
      </c>
      <c r="AW181" s="93" t="n">
        <f aca="false">IF('Concentrate Logistics'!$F$13="Module On",'Concentrate Logistics'!AW25,AW175*AW$104/Thousand)</f>
        <v>84.9524723131339</v>
      </c>
      <c r="AX181" s="93" t="n">
        <f aca="false">IF('Concentrate Logistics'!$F$13="Module On",'Concentrate Logistics'!AX25,AX175*AX$104/Thousand)</f>
        <v>82.3335408692607</v>
      </c>
      <c r="AY181" s="93" t="n">
        <f aca="false">IF('Concentrate Logistics'!$F$13="Module On",'Concentrate Logistics'!AY25,AY175*AY$104/Thousand)</f>
        <v>81.0542675</v>
      </c>
      <c r="AZ181" s="93" t="n">
        <f aca="false">IF('Concentrate Logistics'!$F$13="Module On",'Concentrate Logistics'!AZ25,AZ175*AZ$104/Thousand)</f>
        <v>83.8406733330739</v>
      </c>
      <c r="BA181" s="93" t="n">
        <f aca="false">IF('Concentrate Logistics'!$F$13="Module On",'Concentrate Logistics'!BA25,BA175*BA$104/Thousand)</f>
        <v>77.979652575814</v>
      </c>
      <c r="BB181" s="93" t="n">
        <f aca="false">IF('Concentrate Logistics'!$F$13="Module On",'Concentrate Logistics'!BB25,BB175*BB$104/Thousand)</f>
        <v>70.127555501992</v>
      </c>
      <c r="BC181" s="93" t="n">
        <f aca="false">IF('Concentrate Logistics'!$F$13="Module On",'Concentrate Logistics'!BC25,BC175*BC$104/Thousand)</f>
        <v>80.7521039714286</v>
      </c>
      <c r="BD181" s="93" t="n">
        <f aca="false">IF('Concentrate Logistics'!$F$13="Module On",'Concentrate Logistics'!BD25,BD175*BD$104/Thousand)</f>
        <v>83.8862892709163</v>
      </c>
      <c r="BE181" s="93" t="n">
        <f aca="false">IF('Concentrate Logistics'!$F$13="Module On",'Concentrate Logistics'!BE25,BE175*BE$104/Thousand)</f>
        <v>75.6223059156535</v>
      </c>
      <c r="BF181" s="93" t="n">
        <f aca="false">IF('Concentrate Logistics'!$F$13="Module On",'Concentrate Logistics'!BF25,BF175*BF$104/Thousand)</f>
        <v>74.2693864551181</v>
      </c>
      <c r="BG181" s="93" t="n">
        <f aca="false">IF('Concentrate Logistics'!$F$13="Module On",'Concentrate Logistics'!BG25,BG175*BG$104/Thousand)</f>
        <v>76.5210454705883</v>
      </c>
      <c r="BH181" s="93" t="n">
        <f aca="false">IF('Concentrate Logistics'!$F$13="Module On",'Concentrate Logistics'!BH25,BH175*BH$104/Thousand)</f>
        <v>76.6525316574713</v>
      </c>
      <c r="BI181" s="93" t="n">
        <f aca="false">IF('Concentrate Logistics'!$F$13="Module On",'Concentrate Logistics'!BI25,BI175*BI$104/Thousand)</f>
        <v>77.7510108855665</v>
      </c>
      <c r="BJ181" s="93" t="n">
        <f aca="false">IF('Concentrate Logistics'!$F$13="Module On",'Concentrate Logistics'!BJ25,BJ175*BJ$104/Thousand)</f>
        <v>86.6003819810219</v>
      </c>
      <c r="BK181" s="93" t="n">
        <f aca="false">IF('Concentrate Logistics'!$F$13="Module On",'Concentrate Logistics'!BK25,BK175*BK$104/Thousand)</f>
        <v>84.8329945652174</v>
      </c>
      <c r="BL181" s="93" t="n">
        <f aca="false">IF('Concentrate Logistics'!$F$13="Module On",'Concentrate Logistics'!BL25,BL175*BL$104/Thousand)</f>
        <v>82.5471420746269</v>
      </c>
      <c r="BM181" s="93" t="n">
        <f aca="false">IF('Concentrate Logistics'!$F$13="Module On",'Concentrate Logistics'!BM25,BM175*BM$104/Thousand)</f>
        <v>74.9222422514069</v>
      </c>
      <c r="BN181" s="93" t="n">
        <f aca="false">IF('Concentrate Logistics'!$F$13="Module On",'Concentrate Logistics'!BN25,BN175*BN$104/Thousand)</f>
        <v>79.7333636798479</v>
      </c>
      <c r="BO181" s="93" t="n">
        <f aca="false">IF('Concentrate Logistics'!$F$13="Module On",'Concentrate Logistics'!BO25,BO175*BO$104/Thousand)</f>
        <v>83.6111436349442</v>
      </c>
      <c r="BP181" s="93" t="n">
        <f aca="false">IF('Concentrate Logistics'!$F$13="Module On",'Concentrate Logistics'!BP25,BP175*BP$104/Thousand)</f>
        <v>53.3631762941177</v>
      </c>
      <c r="BQ181" s="93" t="n">
        <f aca="false">IF('Concentrate Logistics'!$F$13="Module On",'Concentrate Logistics'!BQ25,BQ175*BQ$104/Thousand)</f>
        <v>53.4983968512941</v>
      </c>
      <c r="BR181" s="93" t="n">
        <f aca="false">IF('Concentrate Logistics'!$F$13="Module On",'Concentrate Logistics'!BR25,BR175*BR$104/Thousand)</f>
        <v>53.3439187271967</v>
      </c>
      <c r="BS181" s="93" t="n">
        <f aca="false">IF('Concentrate Logistics'!$F$13="Module On",'Concentrate Logistics'!BS25,BS175*BS$104/Thousand)</f>
        <v>53.3439187271967</v>
      </c>
      <c r="BT181" s="93" t="n">
        <f aca="false">IF('Concentrate Logistics'!$F$13="Module On",'Concentrate Logistics'!BT25,BT175*BT$104/Thousand)</f>
        <v>42.7552720644068</v>
      </c>
      <c r="BU181" s="93" t="n">
        <f aca="false">IF('Concentrate Logistics'!$F$13="Module On",'Concentrate Logistics'!BU25,BU175*BU$104/Thousand)</f>
        <v>42.7780958268475</v>
      </c>
      <c r="BV181" s="93" t="n">
        <f aca="false">IF('Concentrate Logistics'!$F$13="Module On",'Concentrate Logistics'!BV25,BV175*BV$104/Thousand)</f>
        <v>42.7348937050847</v>
      </c>
      <c r="BW181" s="93" t="n">
        <f aca="false">IF('Concentrate Logistics'!$F$13="Module On",'Concentrate Logistics'!BW25,BW175*BW$104/Thousand)</f>
        <v>42.7348937050847</v>
      </c>
      <c r="BX181" s="93" t="n">
        <f aca="false">IF('Concentrate Logistics'!$F$13="Module On",'Concentrate Logistics'!BX25,BX175*BX$104/Thousand)</f>
        <v>42.7348937050847</v>
      </c>
      <c r="BY181" s="93" t="n">
        <f aca="false">IF('Concentrate Logistics'!$F$13="Module On",'Concentrate Logistics'!BY25,BY175*BY$104/Thousand)</f>
        <v>42.7780958268475</v>
      </c>
      <c r="BZ181" s="93" t="n">
        <f aca="false">IF('Concentrate Logistics'!$F$13="Module On",'Concentrate Logistics'!BZ25,BZ175*BZ$104/Thousand)</f>
        <v>42.7348937050847</v>
      </c>
      <c r="CA181" s="93" t="n">
        <f aca="false">IF('Concentrate Logistics'!$F$13="Module On",'Concentrate Logistics'!CA25,CA175*CA$104/Thousand)</f>
        <v>42.7348937050847</v>
      </c>
      <c r="CB181" s="93" t="n">
        <f aca="false">IF('Concentrate Logistics'!$F$13="Module On",'Concentrate Logistics'!CB25,CB175*CB$104/Thousand)</f>
        <v>42.7348937050847</v>
      </c>
      <c r="CC181" s="93" t="n">
        <f aca="false">IF('Concentrate Logistics'!$F$13="Module On",'Concentrate Logistics'!CC25,CC175*CC$104/Thousand)</f>
        <v>27.0957256269831</v>
      </c>
      <c r="CD181" s="93" t="n">
        <f aca="false">IF('Concentrate Logistics'!$F$13="Module On",'Concentrate Logistics'!CD25,CD175*CD$104/Thousand)</f>
        <v>0</v>
      </c>
      <c r="CE181" s="93" t="n">
        <f aca="false">IF('Concentrate Logistics'!$F$13="Module On",'Concentrate Logistics'!CE25,CE175*CE$104/Thousand)</f>
        <v>0</v>
      </c>
      <c r="CF181" s="93" t="n">
        <f aca="false">IF('Concentrate Logistics'!$F$13="Module On",'Concentrate Logistics'!CF25,CF175*CF$104/Thousand)</f>
        <v>0</v>
      </c>
      <c r="CG181" s="93" t="n">
        <f aca="false">IF('Concentrate Logistics'!$F$13="Module On",'Concentrate Logistics'!CG25,CG175*CG$104/Thousand)</f>
        <v>0</v>
      </c>
      <c r="CH181" s="93" t="n">
        <f aca="false">IF('Concentrate Logistics'!$F$13="Module On",'Concentrate Logistics'!CH25,CH175*CH$104/Thousand)</f>
        <v>0</v>
      </c>
      <c r="CI181" s="93" t="n">
        <f aca="false">IF('Concentrate Logistics'!$F$13="Module On",'Concentrate Logistics'!CI25,CI175*CI$104/Thousand)</f>
        <v>0</v>
      </c>
      <c r="CJ181" s="93" t="n">
        <f aca="false">IF('Concentrate Logistics'!$F$13="Module On",'Concentrate Logistics'!CJ25,CJ175*CJ$104/Thousand)</f>
        <v>0</v>
      </c>
      <c r="CK181" s="93" t="n">
        <f aca="false">IF('Concentrate Logistics'!$F$13="Module On",'Concentrate Logistics'!CK25,CK175*CK$104/Thousand)</f>
        <v>0</v>
      </c>
      <c r="CL181" s="93" t="n">
        <f aca="false">IF('Concentrate Logistics'!$F$13="Module On",'Concentrate Logistics'!CL25,CL175*CL$104/Thousand)</f>
        <v>0</v>
      </c>
      <c r="CM181" s="93" t="n">
        <f aca="false">IF('Concentrate Logistics'!$F$13="Module On",'Concentrate Logistics'!CM25,CM175*CM$104/Thousand)</f>
        <v>0</v>
      </c>
      <c r="CN181" s="93" t="n">
        <f aca="false">IF('Concentrate Logistics'!$F$13="Module On",'Concentrate Logistics'!CN25,CN175*CN$104/Thousand)</f>
        <v>0</v>
      </c>
      <c r="CO181" s="93" t="n">
        <f aca="false">IF('Concentrate Logistics'!$F$13="Module On",'Concentrate Logistics'!CO25,CO175*CO$104/Thousand)</f>
        <v>0</v>
      </c>
      <c r="CP181" s="93" t="n">
        <f aca="false">IF('Concentrate Logistics'!$F$13="Module On",'Concentrate Logistics'!CP25,CP175*CP$104/Thousand)</f>
        <v>0</v>
      </c>
      <c r="CQ181" s="93" t="n">
        <f aca="false">IF('Concentrate Logistics'!$F$13="Module On",'Concentrate Logistics'!CQ25,CQ175*CQ$104/Thousand)</f>
        <v>0</v>
      </c>
      <c r="CR181" s="93" t="n">
        <f aca="false">IF('Concentrate Logistics'!$F$13="Module On",'Concentrate Logistics'!CR25,CR175*CR$104/Thousand)</f>
        <v>0</v>
      </c>
      <c r="CS181" s="93" t="n">
        <f aca="false">IF('Concentrate Logistics'!$F$13="Module On",'Concentrate Logistics'!CS25,CS175*CS$104/Thousand)</f>
        <v>0</v>
      </c>
      <c r="CT181" s="93" t="n">
        <f aca="false">IF('Concentrate Logistics'!$F$13="Module On",'Concentrate Logistics'!CT25,CT175*CT$104/Thousand)</f>
        <v>0</v>
      </c>
      <c r="CU181" s="93" t="n">
        <f aca="false">IF('Concentrate Logistics'!$F$13="Module On",'Concentrate Logistics'!CU25,CU175*CU$104/Thousand)</f>
        <v>0</v>
      </c>
      <c r="CV181" s="93" t="n">
        <f aca="false">IF('Concentrate Logistics'!$F$13="Module On",'Concentrate Logistics'!CV25,CV175*CV$104/Thousand)</f>
        <v>0</v>
      </c>
      <c r="CW181" s="93" t="n">
        <f aca="false">IF('Concentrate Logistics'!$F$13="Module On",'Concentrate Logistics'!CW25,CW175*CW$104/Thousand)</f>
        <v>0</v>
      </c>
      <c r="CX181" s="93" t="n">
        <f aca="false">IF('Concentrate Logistics'!$F$13="Module On",'Concentrate Logistics'!CX25,CX175*CX$104/Thousand)</f>
        <v>0</v>
      </c>
      <c r="CY181" s="93" t="n">
        <f aca="false">IF('Concentrate Logistics'!$F$13="Module On",'Concentrate Logistics'!CY25,CY175*CY$104/Thousand)</f>
        <v>0</v>
      </c>
      <c r="CZ181" s="93" t="n">
        <f aca="false">IF('Concentrate Logistics'!$F$13="Module On",'Concentrate Logistics'!CZ25,CZ175*CZ$104/Thousand)</f>
        <v>0</v>
      </c>
      <c r="DA181" s="93" t="n">
        <f aca="false">IF('Concentrate Logistics'!$F$13="Module On",'Concentrate Logistics'!DA25,DA175*DA$104/Thousand)</f>
        <v>0</v>
      </c>
      <c r="DB181" s="93" t="n">
        <f aca="false">IF('Concentrate Logistics'!$F$13="Module On",'Concentrate Logistics'!DB25,DB175*DB$104/Thousand)</f>
        <v>0</v>
      </c>
    </row>
    <row r="182" customFormat="false" ht="14.25" hidden="false" customHeight="false" outlineLevel="3" collapsed="false">
      <c r="E182" s="69" t="s">
        <v>364</v>
      </c>
      <c r="G182" s="71" t="str">
        <f aca="false">Currency_unit&amp;"'M"</f>
        <v>US$'M</v>
      </c>
      <c r="Y182" s="82" t="n">
        <f aca="false">SUM(AA182:DB182)</f>
        <v>30.2661504945357</v>
      </c>
      <c r="AA182" s="93" t="n">
        <f aca="false">IF('Concentrate Logistics'!$F$13="Module On",'Concentrate Logistics'!AA26,AA176*AA$104/Thousand)</f>
        <v>0</v>
      </c>
      <c r="AB182" s="93" t="n">
        <f aca="false">IF('Concentrate Logistics'!$F$13="Module On",'Concentrate Logistics'!AB26,AB176*AB$104/Thousand)</f>
        <v>0</v>
      </c>
      <c r="AC182" s="93" t="n">
        <f aca="false">IF('Concentrate Logistics'!$F$13="Module On",'Concentrate Logistics'!AC26,AC176*AC$104/Thousand)</f>
        <v>0</v>
      </c>
      <c r="AD182" s="93" t="n">
        <f aca="false">IF('Concentrate Logistics'!$F$13="Module On",'Concentrate Logistics'!AD26,AD176*AD$104/Thousand)</f>
        <v>0</v>
      </c>
      <c r="AE182" s="93" t="n">
        <f aca="false">IF('Concentrate Logistics'!$F$13="Module On",'Concentrate Logistics'!AE26,AE176*AE$104/Thousand)</f>
        <v>0</v>
      </c>
      <c r="AF182" s="93" t="n">
        <f aca="false">IF('Concentrate Logistics'!$F$13="Module On",'Concentrate Logistics'!AF26,AF176*AF$104/Thousand)</f>
        <v>0.391942917804255</v>
      </c>
      <c r="AG182" s="93" t="n">
        <f aca="false">IF('Concentrate Logistics'!$F$13="Module On",'Concentrate Logistics'!AG26,AG176*AG$104/Thousand)</f>
        <v>0.499088923250962</v>
      </c>
      <c r="AH182" s="93" t="n">
        <f aca="false">IF('Concentrate Logistics'!$F$13="Module On",'Concentrate Logistics'!AH26,AH176*AH$104/Thousand)</f>
        <v>0.544776722042553</v>
      </c>
      <c r="AI182" s="93" t="n">
        <f aca="false">IF('Concentrate Logistics'!$F$13="Module On",'Concentrate Logistics'!AI26,AI176*AI$104/Thousand)</f>
        <v>0.850788922243404</v>
      </c>
      <c r="AJ182" s="93" t="n">
        <f aca="false">IF('Concentrate Logistics'!$F$13="Module On",'Concentrate Logistics'!AJ26,AJ176*AJ$104/Thousand)</f>
        <v>1.02112584075574</v>
      </c>
      <c r="AK182" s="93" t="n">
        <f aca="false">IF('Concentrate Logistics'!$F$13="Module On",'Concentrate Logistics'!AK26,AK176*AK$104/Thousand)</f>
        <v>0.743785502516802</v>
      </c>
      <c r="AL182" s="93" t="n">
        <f aca="false">IF('Concentrate Logistics'!$F$13="Module On",'Concentrate Logistics'!AL26,AL176*AL$104/Thousand)</f>
        <v>0.652631920498723</v>
      </c>
      <c r="AM182" s="93" t="n">
        <f aca="false">IF('Concentrate Logistics'!$F$13="Module On",'Concentrate Logistics'!AM26,AM176*AM$104/Thousand)</f>
        <v>0.546539234966809</v>
      </c>
      <c r="AN182" s="93" t="n">
        <f aca="false">IF('Concentrate Logistics'!$F$13="Module On",'Concentrate Logistics'!AN26,AN176*AN$104/Thousand)</f>
        <v>0.566339850873192</v>
      </c>
      <c r="AO182" s="93" t="n">
        <f aca="false">IF('Concentrate Logistics'!$F$13="Module On",'Concentrate Logistics'!AO26,AO176*AO$104/Thousand)</f>
        <v>0.653577410523108</v>
      </c>
      <c r="AP182" s="93" t="n">
        <f aca="false">IF('Concentrate Logistics'!$F$13="Module On",'Concentrate Logistics'!AP26,AP176*AP$104/Thousand)</f>
        <v>0.660151930948085</v>
      </c>
      <c r="AQ182" s="93" t="n">
        <f aca="false">IF('Concentrate Logistics'!$F$13="Module On",'Concentrate Logistics'!AQ26,AQ176*AQ$104/Thousand)</f>
        <v>0.67688541234383</v>
      </c>
      <c r="AR182" s="93" t="n">
        <f aca="false">IF('Concentrate Logistics'!$F$13="Module On",'Concentrate Logistics'!AR26,AR176*AR$104/Thousand)</f>
        <v>0.682313402412766</v>
      </c>
      <c r="AS182" s="93" t="n">
        <f aca="false">IF('Concentrate Logistics'!$F$13="Module On",'Concentrate Logistics'!AS26,AS176*AS$104/Thousand)</f>
        <v>0.684455707038868</v>
      </c>
      <c r="AT182" s="93" t="n">
        <f aca="false">IF('Concentrate Logistics'!$F$13="Module On",'Concentrate Logistics'!AT26,AT176*AT$104/Thousand)</f>
        <v>0.593448850534468</v>
      </c>
      <c r="AU182" s="93" t="n">
        <f aca="false">IF('Concentrate Logistics'!$F$13="Module On",'Concentrate Logistics'!AU26,AU176*AU$104/Thousand)</f>
        <v>0.597586632873192</v>
      </c>
      <c r="AV182" s="93" t="n">
        <f aca="false">IF('Concentrate Logistics'!$F$13="Module On",'Concentrate Logistics'!AV26,AV176*AV$104/Thousand)</f>
        <v>0.706088555356596</v>
      </c>
      <c r="AW182" s="93" t="n">
        <f aca="false">IF('Concentrate Logistics'!$F$13="Module On",'Concentrate Logistics'!AW26,AW176*AW$104/Thousand)</f>
        <v>0.717304901452404</v>
      </c>
      <c r="AX182" s="93" t="n">
        <f aca="false">IF('Concentrate Logistics'!$F$13="Module On",'Concentrate Logistics'!AX26,AX176*AX$104/Thousand)</f>
        <v>0.646979342438298</v>
      </c>
      <c r="AY182" s="93" t="n">
        <f aca="false">IF('Concentrate Logistics'!$F$13="Module On",'Concentrate Logistics'!AY26,AY176*AY$104/Thousand)</f>
        <v>0.515767328073192</v>
      </c>
      <c r="AZ182" s="93" t="n">
        <f aca="false">IF('Concentrate Logistics'!$F$13="Module On",'Concentrate Logistics'!AZ26,AZ176*AZ$104/Thousand)</f>
        <v>0.606152932851064</v>
      </c>
      <c r="BA182" s="93" t="n">
        <f aca="false">IF('Concentrate Logistics'!$F$13="Module On",'Concentrate Logistics'!BA26,BA176*BA$104/Thousand)</f>
        <v>0.730228032482043</v>
      </c>
      <c r="BB182" s="93" t="n">
        <f aca="false">IF('Concentrate Logistics'!$F$13="Module On",'Concentrate Logistics'!BB26,BB176*BB$104/Thousand)</f>
        <v>0.599395851160851</v>
      </c>
      <c r="BC182" s="93" t="n">
        <f aca="false">IF('Concentrate Logistics'!$F$13="Module On",'Concentrate Logistics'!BC26,BC176*BC$104/Thousand)</f>
        <v>0.580846000417021</v>
      </c>
      <c r="BD182" s="93" t="n">
        <f aca="false">IF('Concentrate Logistics'!$F$13="Module On",'Concentrate Logistics'!BD26,BD176*BD$104/Thousand)</f>
        <v>0.616633147110638</v>
      </c>
      <c r="BE182" s="93" t="n">
        <f aca="false">IF('Concentrate Logistics'!$F$13="Module On",'Concentrate Logistics'!BE26,BE176*BE$104/Thousand)</f>
        <v>0.727241273655881</v>
      </c>
      <c r="BF182" s="93" t="n">
        <f aca="false">IF('Concentrate Logistics'!$F$13="Module On",'Concentrate Logistics'!BF26,BF176*BF$104/Thousand)</f>
        <v>0.776264369489362</v>
      </c>
      <c r="BG182" s="93" t="n">
        <f aca="false">IF('Concentrate Logistics'!$F$13="Module On",'Concentrate Logistics'!BG26,BG176*BG$104/Thousand)</f>
        <v>0.68082408234383</v>
      </c>
      <c r="BH182" s="93" t="n">
        <f aca="false">IF('Concentrate Logistics'!$F$13="Module On",'Concentrate Logistics'!BH26,BH176*BH$104/Thousand)</f>
        <v>0.684581741126809</v>
      </c>
      <c r="BI182" s="93" t="n">
        <f aca="false">IF('Concentrate Logistics'!$F$13="Module On",'Concentrate Logistics'!BI26,BI176*BI$104/Thousand)</f>
        <v>0.745030769463638</v>
      </c>
      <c r="BJ182" s="93" t="n">
        <f aca="false">IF('Concentrate Logistics'!$F$13="Module On",'Concentrate Logistics'!BJ26,BJ176*BJ$104/Thousand)</f>
        <v>0.841530533698723</v>
      </c>
      <c r="BK182" s="93" t="n">
        <f aca="false">IF('Concentrate Logistics'!$F$13="Module On",'Concentrate Logistics'!BK26,BK176*BK$104/Thousand)</f>
        <v>0.822005457089362</v>
      </c>
      <c r="BL182" s="93" t="n">
        <f aca="false">IF('Concentrate Logistics'!$F$13="Module On",'Concentrate Logistics'!BL26,BL176*BL$104/Thousand)</f>
        <v>0.757431381446808</v>
      </c>
      <c r="BM182" s="93" t="n">
        <f aca="false">IF('Concentrate Logistics'!$F$13="Module On",'Concentrate Logistics'!BM26,BM176*BM$104/Thousand)</f>
        <v>0.761398127180451</v>
      </c>
      <c r="BN182" s="93" t="n">
        <f aca="false">IF('Concentrate Logistics'!$F$13="Module On",'Concentrate Logistics'!BN26,BN176*BN$104/Thousand)</f>
        <v>0.731952264885957</v>
      </c>
      <c r="BO182" s="93" t="n">
        <f aca="false">IF('Concentrate Logistics'!$F$13="Module On",'Concentrate Logistics'!BO26,BO176*BO$104/Thousand)</f>
        <v>0.746924685916596</v>
      </c>
      <c r="BP182" s="93" t="n">
        <f aca="false">IF('Concentrate Logistics'!$F$13="Module On",'Concentrate Logistics'!BP26,BP176*BP$104/Thousand)</f>
        <v>0.63215128344</v>
      </c>
      <c r="BQ182" s="93" t="n">
        <f aca="false">IF('Concentrate Logistics'!$F$13="Module On",'Concentrate Logistics'!BQ26,BQ176*BQ$104/Thousand)</f>
        <v>0.642744585016085</v>
      </c>
      <c r="BR182" s="93" t="n">
        <f aca="false">IF('Concentrate Logistics'!$F$13="Module On",'Concentrate Logistics'!BR26,BR176*BR$104/Thousand)</f>
        <v>0.65129713037617</v>
      </c>
      <c r="BS182" s="93" t="n">
        <f aca="false">IF('Concentrate Logistics'!$F$13="Module On",'Concentrate Logistics'!BS26,BS176*BS$104/Thousand)</f>
        <v>0.65129713037617</v>
      </c>
      <c r="BT182" s="93" t="n">
        <f aca="false">IF('Concentrate Logistics'!$F$13="Module On",'Concentrate Logistics'!BT26,BT176*BT$104/Thousand)</f>
        <v>0.378527975387234</v>
      </c>
      <c r="BU182" s="93" t="n">
        <f aca="false">IF('Concentrate Logistics'!$F$13="Module On",'Concentrate Logistics'!BU26,BU176*BU$104/Thousand)</f>
        <v>0.365009282536308</v>
      </c>
      <c r="BV182" s="93" t="n">
        <f aca="false">IF('Concentrate Logistics'!$F$13="Module On",'Concentrate Logistics'!BV26,BV176*BV$104/Thousand)</f>
        <v>0.364099034948936</v>
      </c>
      <c r="BW182" s="93" t="n">
        <f aca="false">IF('Concentrate Logistics'!$F$13="Module On",'Concentrate Logistics'!BW26,BW176*BW$104/Thousand)</f>
        <v>0.364099034948936</v>
      </c>
      <c r="BX182" s="93" t="n">
        <f aca="false">IF('Concentrate Logistics'!$F$13="Module On",'Concentrate Logistics'!BX26,BX176*BX$104/Thousand)</f>
        <v>0.364099034948936</v>
      </c>
      <c r="BY182" s="93" t="n">
        <f aca="false">IF('Concentrate Logistics'!$F$13="Module On",'Concentrate Logistics'!BY26,BY176*BY$104/Thousand)</f>
        <v>0.365009282536308</v>
      </c>
      <c r="BZ182" s="93" t="n">
        <f aca="false">IF('Concentrate Logistics'!$F$13="Module On",'Concentrate Logistics'!BZ26,BZ176*BZ$104/Thousand)</f>
        <v>0.364099034948936</v>
      </c>
      <c r="CA182" s="93" t="n">
        <f aca="false">IF('Concentrate Logistics'!$F$13="Module On",'Concentrate Logistics'!CA26,CA176*CA$104/Thousand)</f>
        <v>0.364099034948936</v>
      </c>
      <c r="CB182" s="93" t="n">
        <f aca="false">IF('Concentrate Logistics'!$F$13="Module On",'Concentrate Logistics'!CB26,CB176*CB$104/Thousand)</f>
        <v>0.364099034948936</v>
      </c>
      <c r="CC182" s="93" t="n">
        <f aca="false">IF('Concentrate Logistics'!$F$13="Module On",'Concentrate Logistics'!CC26,CC176*CC$104/Thousand)</f>
        <v>0.0354996559075213</v>
      </c>
      <c r="CD182" s="93" t="n">
        <f aca="false">IF('Concentrate Logistics'!$F$13="Module On",'Concentrate Logistics'!CD26,CD176*CD$104/Thousand)</f>
        <v>0</v>
      </c>
      <c r="CE182" s="93" t="n">
        <f aca="false">IF('Concentrate Logistics'!$F$13="Module On",'Concentrate Logistics'!CE26,CE176*CE$104/Thousand)</f>
        <v>0</v>
      </c>
      <c r="CF182" s="93" t="n">
        <f aca="false">IF('Concentrate Logistics'!$F$13="Module On",'Concentrate Logistics'!CF26,CF176*CF$104/Thousand)</f>
        <v>0</v>
      </c>
      <c r="CG182" s="93" t="n">
        <f aca="false">IF('Concentrate Logistics'!$F$13="Module On",'Concentrate Logistics'!CG26,CG176*CG$104/Thousand)</f>
        <v>0</v>
      </c>
      <c r="CH182" s="93" t="n">
        <f aca="false">IF('Concentrate Logistics'!$F$13="Module On",'Concentrate Logistics'!CH26,CH176*CH$104/Thousand)</f>
        <v>0</v>
      </c>
      <c r="CI182" s="93" t="n">
        <f aca="false">IF('Concentrate Logistics'!$F$13="Module On",'Concentrate Logistics'!CI26,CI176*CI$104/Thousand)</f>
        <v>0</v>
      </c>
      <c r="CJ182" s="93" t="n">
        <f aca="false">IF('Concentrate Logistics'!$F$13="Module On",'Concentrate Logistics'!CJ26,CJ176*CJ$104/Thousand)</f>
        <v>0</v>
      </c>
      <c r="CK182" s="93" t="n">
        <f aca="false">IF('Concentrate Logistics'!$F$13="Module On",'Concentrate Logistics'!CK26,CK176*CK$104/Thousand)</f>
        <v>0</v>
      </c>
      <c r="CL182" s="93" t="n">
        <f aca="false">IF('Concentrate Logistics'!$F$13="Module On",'Concentrate Logistics'!CL26,CL176*CL$104/Thousand)</f>
        <v>0</v>
      </c>
      <c r="CM182" s="93" t="n">
        <f aca="false">IF('Concentrate Logistics'!$F$13="Module On",'Concentrate Logistics'!CM26,CM176*CM$104/Thousand)</f>
        <v>0</v>
      </c>
      <c r="CN182" s="93" t="n">
        <f aca="false">IF('Concentrate Logistics'!$F$13="Module On",'Concentrate Logistics'!CN26,CN176*CN$104/Thousand)</f>
        <v>0</v>
      </c>
      <c r="CO182" s="93" t="n">
        <f aca="false">IF('Concentrate Logistics'!$F$13="Module On",'Concentrate Logistics'!CO26,CO176*CO$104/Thousand)</f>
        <v>0</v>
      </c>
      <c r="CP182" s="93" t="n">
        <f aca="false">IF('Concentrate Logistics'!$F$13="Module On",'Concentrate Logistics'!CP26,CP176*CP$104/Thousand)</f>
        <v>0</v>
      </c>
      <c r="CQ182" s="93" t="n">
        <f aca="false">IF('Concentrate Logistics'!$F$13="Module On",'Concentrate Logistics'!CQ26,CQ176*CQ$104/Thousand)</f>
        <v>0</v>
      </c>
      <c r="CR182" s="93" t="n">
        <f aca="false">IF('Concentrate Logistics'!$F$13="Module On",'Concentrate Logistics'!CR26,CR176*CR$104/Thousand)</f>
        <v>0</v>
      </c>
      <c r="CS182" s="93" t="n">
        <f aca="false">IF('Concentrate Logistics'!$F$13="Module On",'Concentrate Logistics'!CS26,CS176*CS$104/Thousand)</f>
        <v>0</v>
      </c>
      <c r="CT182" s="93" t="n">
        <f aca="false">IF('Concentrate Logistics'!$F$13="Module On",'Concentrate Logistics'!CT26,CT176*CT$104/Thousand)</f>
        <v>0</v>
      </c>
      <c r="CU182" s="93" t="n">
        <f aca="false">IF('Concentrate Logistics'!$F$13="Module On",'Concentrate Logistics'!CU26,CU176*CU$104/Thousand)</f>
        <v>0</v>
      </c>
      <c r="CV182" s="93" t="n">
        <f aca="false">IF('Concentrate Logistics'!$F$13="Module On",'Concentrate Logistics'!CV26,CV176*CV$104/Thousand)</f>
        <v>0</v>
      </c>
      <c r="CW182" s="93" t="n">
        <f aca="false">IF('Concentrate Logistics'!$F$13="Module On",'Concentrate Logistics'!CW26,CW176*CW$104/Thousand)</f>
        <v>0</v>
      </c>
      <c r="CX182" s="93" t="n">
        <f aca="false">IF('Concentrate Logistics'!$F$13="Module On",'Concentrate Logistics'!CX26,CX176*CX$104/Thousand)</f>
        <v>0</v>
      </c>
      <c r="CY182" s="93" t="n">
        <f aca="false">IF('Concentrate Logistics'!$F$13="Module On",'Concentrate Logistics'!CY26,CY176*CY$104/Thousand)</f>
        <v>0</v>
      </c>
      <c r="CZ182" s="93" t="n">
        <f aca="false">IF('Concentrate Logistics'!$F$13="Module On",'Concentrate Logistics'!CZ26,CZ176*CZ$104/Thousand)</f>
        <v>0</v>
      </c>
      <c r="DA182" s="93" t="n">
        <f aca="false">IF('Concentrate Logistics'!$F$13="Module On",'Concentrate Logistics'!DA26,DA176*DA$104/Thousand)</f>
        <v>0</v>
      </c>
      <c r="DB182" s="93" t="n">
        <f aca="false">IF('Concentrate Logistics'!$F$13="Module On",'Concentrate Logistics'!DB26,DB176*DB$104/Thousand)</f>
        <v>0</v>
      </c>
    </row>
    <row r="183" customFormat="false" ht="14.25" hidden="false" customHeight="false" outlineLevel="3" collapsed="false">
      <c r="E183" s="3" t="str">
        <f aca="false">E177</f>
        <v>OceanFreight</v>
      </c>
      <c r="G183" s="71" t="str">
        <f aca="false">Currency_unit&amp;"'M"</f>
        <v>US$'M</v>
      </c>
      <c r="Y183" s="82" t="n">
        <f aca="false">SUM(AA183:DB183)</f>
        <v>0</v>
      </c>
      <c r="AA183" s="93" t="n">
        <f aca="false">AA177*AA$104/Thousand</f>
        <v>0</v>
      </c>
      <c r="AB183" s="93" t="n">
        <f aca="false">AB177*AB$104/Thousand</f>
        <v>0</v>
      </c>
      <c r="AC183" s="93" t="n">
        <f aca="false">AC177*AC$104/Thousand</f>
        <v>0</v>
      </c>
      <c r="AD183" s="93" t="n">
        <f aca="false">AD177*AD$104/Thousand</f>
        <v>0</v>
      </c>
      <c r="AE183" s="93" t="n">
        <f aca="false">AE177*AE$104/Thousand</f>
        <v>0</v>
      </c>
      <c r="AF183" s="93" t="n">
        <f aca="false">AF177*AF$104/Thousand</f>
        <v>0</v>
      </c>
      <c r="AG183" s="93" t="n">
        <f aca="false">AG177*AG$104/Thousand</f>
        <v>0</v>
      </c>
      <c r="AH183" s="93" t="n">
        <f aca="false">AH177*AH$104/Thousand</f>
        <v>0</v>
      </c>
      <c r="AI183" s="93" t="n">
        <f aca="false">AI177*AI$104/Thousand</f>
        <v>0</v>
      </c>
      <c r="AJ183" s="93" t="n">
        <f aca="false">AJ177*AJ$104/Thousand</f>
        <v>0</v>
      </c>
      <c r="AK183" s="93" t="n">
        <f aca="false">AK177*AK$104/Thousand</f>
        <v>0</v>
      </c>
      <c r="AL183" s="93" t="n">
        <f aca="false">AL177*AL$104/Thousand</f>
        <v>0</v>
      </c>
      <c r="AM183" s="93" t="n">
        <f aca="false">AM177*AM$104/Thousand</f>
        <v>0</v>
      </c>
      <c r="AN183" s="93" t="n">
        <f aca="false">AN177*AN$104/Thousand</f>
        <v>0</v>
      </c>
      <c r="AO183" s="93" t="n">
        <f aca="false">AO177*AO$104/Thousand</f>
        <v>0</v>
      </c>
      <c r="AP183" s="93" t="n">
        <f aca="false">AP177*AP$104/Thousand</f>
        <v>0</v>
      </c>
      <c r="AQ183" s="93" t="n">
        <f aca="false">AQ177*AQ$104/Thousand</f>
        <v>0</v>
      </c>
      <c r="AR183" s="93" t="n">
        <f aca="false">AR177*AR$104/Thousand</f>
        <v>0</v>
      </c>
      <c r="AS183" s="93" t="n">
        <f aca="false">AS177*AS$104/Thousand</f>
        <v>0</v>
      </c>
      <c r="AT183" s="93" t="n">
        <f aca="false">AT177*AT$104/Thousand</f>
        <v>0</v>
      </c>
      <c r="AU183" s="93" t="n">
        <f aca="false">AU177*AU$104/Thousand</f>
        <v>0</v>
      </c>
      <c r="AV183" s="93" t="n">
        <f aca="false">AV177*AV$104/Thousand</f>
        <v>0</v>
      </c>
      <c r="AW183" s="93" t="n">
        <f aca="false">AW177*AW$104/Thousand</f>
        <v>0</v>
      </c>
      <c r="AX183" s="93" t="n">
        <f aca="false">AX177*AX$104/Thousand</f>
        <v>0</v>
      </c>
      <c r="AY183" s="93" t="n">
        <f aca="false">AY177*AY$104/Thousand</f>
        <v>0</v>
      </c>
      <c r="AZ183" s="93" t="n">
        <f aca="false">AZ177*AZ$104/Thousand</f>
        <v>0</v>
      </c>
      <c r="BA183" s="93" t="n">
        <f aca="false">BA177*BA$104/Thousand</f>
        <v>0</v>
      </c>
      <c r="BB183" s="93" t="n">
        <f aca="false">BB177*BB$104/Thousand</f>
        <v>0</v>
      </c>
      <c r="BC183" s="93" t="n">
        <f aca="false">BC177*BC$104/Thousand</f>
        <v>0</v>
      </c>
      <c r="BD183" s="93" t="n">
        <f aca="false">BD177*BD$104/Thousand</f>
        <v>0</v>
      </c>
      <c r="BE183" s="93" t="n">
        <f aca="false">BE177*BE$104/Thousand</f>
        <v>0</v>
      </c>
      <c r="BF183" s="93" t="n">
        <f aca="false">BF177*BF$104/Thousand</f>
        <v>0</v>
      </c>
      <c r="BG183" s="93" t="n">
        <f aca="false">BG177*BG$104/Thousand</f>
        <v>0</v>
      </c>
      <c r="BH183" s="93" t="n">
        <f aca="false">BH177*BH$104/Thousand</f>
        <v>0</v>
      </c>
      <c r="BI183" s="93" t="n">
        <f aca="false">BI177*BI$104/Thousand</f>
        <v>0</v>
      </c>
      <c r="BJ183" s="93" t="n">
        <f aca="false">BJ177*BJ$104/Thousand</f>
        <v>0</v>
      </c>
      <c r="BK183" s="93" t="n">
        <f aca="false">BK177*BK$104/Thousand</f>
        <v>0</v>
      </c>
      <c r="BL183" s="93" t="n">
        <f aca="false">BL177*BL$104/Thousand</f>
        <v>0</v>
      </c>
      <c r="BM183" s="93" t="n">
        <f aca="false">BM177*BM$104/Thousand</f>
        <v>0</v>
      </c>
      <c r="BN183" s="93" t="n">
        <f aca="false">BN177*BN$104/Thousand</f>
        <v>0</v>
      </c>
      <c r="BO183" s="93" t="n">
        <f aca="false">BO177*BO$104/Thousand</f>
        <v>0</v>
      </c>
      <c r="BP183" s="93" t="n">
        <f aca="false">BP177*BP$104/Thousand</f>
        <v>0</v>
      </c>
      <c r="BQ183" s="93" t="n">
        <f aca="false">BQ177*BQ$104/Thousand</f>
        <v>0</v>
      </c>
      <c r="BR183" s="93" t="n">
        <f aca="false">BR177*BR$104/Thousand</f>
        <v>0</v>
      </c>
      <c r="BS183" s="93" t="n">
        <f aca="false">BS177*BS$104/Thousand</f>
        <v>0</v>
      </c>
      <c r="BT183" s="93" t="n">
        <f aca="false">BT177*BT$104/Thousand</f>
        <v>0</v>
      </c>
      <c r="BU183" s="93" t="n">
        <f aca="false">BU177*BU$104/Thousand</f>
        <v>0</v>
      </c>
      <c r="BV183" s="93" t="n">
        <f aca="false">BV177*BV$104/Thousand</f>
        <v>0</v>
      </c>
      <c r="BW183" s="93" t="n">
        <f aca="false">BW177*BW$104/Thousand</f>
        <v>0</v>
      </c>
      <c r="BX183" s="93" t="n">
        <f aca="false">BX177*BX$104/Thousand</f>
        <v>0</v>
      </c>
      <c r="BY183" s="93" t="n">
        <f aca="false">BY177*BY$104/Thousand</f>
        <v>0</v>
      </c>
      <c r="BZ183" s="93" t="n">
        <f aca="false">BZ177*BZ$104/Thousand</f>
        <v>0</v>
      </c>
      <c r="CA183" s="93" t="n">
        <f aca="false">CA177*CA$104/Thousand</f>
        <v>0</v>
      </c>
      <c r="CB183" s="93" t="n">
        <f aca="false">CB177*CB$104/Thousand</f>
        <v>0</v>
      </c>
      <c r="CC183" s="93" t="n">
        <f aca="false">CC177*CC$104/Thousand</f>
        <v>0</v>
      </c>
      <c r="CD183" s="93" t="n">
        <f aca="false">CD177*CD$104/Thousand</f>
        <v>0</v>
      </c>
      <c r="CE183" s="93" t="n">
        <f aca="false">CE177*CE$104/Thousand</f>
        <v>0</v>
      </c>
      <c r="CF183" s="93" t="n">
        <f aca="false">CF177*CF$104/Thousand</f>
        <v>0</v>
      </c>
      <c r="CG183" s="93" t="n">
        <f aca="false">CG177*CG$104/Thousand</f>
        <v>0</v>
      </c>
      <c r="CH183" s="93" t="n">
        <f aca="false">CH177*CH$104/Thousand</f>
        <v>0</v>
      </c>
      <c r="CI183" s="93" t="n">
        <f aca="false">CI177*CI$104/Thousand</f>
        <v>0</v>
      </c>
      <c r="CJ183" s="93" t="n">
        <f aca="false">CJ177*CJ$104/Thousand</f>
        <v>0</v>
      </c>
      <c r="CK183" s="93" t="n">
        <f aca="false">CK177*CK$104/Thousand</f>
        <v>0</v>
      </c>
      <c r="CL183" s="93" t="n">
        <f aca="false">CL177*CL$104/Thousand</f>
        <v>0</v>
      </c>
      <c r="CM183" s="93" t="n">
        <f aca="false">CM177*CM$104/Thousand</f>
        <v>0</v>
      </c>
      <c r="CN183" s="93" t="n">
        <f aca="false">CN177*CN$104/Thousand</f>
        <v>0</v>
      </c>
      <c r="CO183" s="93" t="n">
        <f aca="false">CO177*CO$104/Thousand</f>
        <v>0</v>
      </c>
      <c r="CP183" s="93" t="n">
        <f aca="false">CP177*CP$104/Thousand</f>
        <v>0</v>
      </c>
      <c r="CQ183" s="93" t="n">
        <f aca="false">CQ177*CQ$104/Thousand</f>
        <v>0</v>
      </c>
      <c r="CR183" s="93" t="n">
        <f aca="false">CR177*CR$104/Thousand</f>
        <v>0</v>
      </c>
      <c r="CS183" s="93" t="n">
        <f aca="false">CS177*CS$104/Thousand</f>
        <v>0</v>
      </c>
      <c r="CT183" s="93" t="n">
        <f aca="false">CT177*CT$104/Thousand</f>
        <v>0</v>
      </c>
      <c r="CU183" s="93" t="n">
        <f aca="false">CU177*CU$104/Thousand</f>
        <v>0</v>
      </c>
      <c r="CV183" s="93" t="n">
        <f aca="false">CV177*CV$104/Thousand</f>
        <v>0</v>
      </c>
      <c r="CW183" s="93" t="n">
        <f aca="false">CW177*CW$104/Thousand</f>
        <v>0</v>
      </c>
      <c r="CX183" s="93" t="n">
        <f aca="false">CX177*CX$104/Thousand</f>
        <v>0</v>
      </c>
      <c r="CY183" s="93" t="n">
        <f aca="false">CY177*CY$104/Thousand</f>
        <v>0</v>
      </c>
      <c r="CZ183" s="93" t="n">
        <f aca="false">CZ177*CZ$104/Thousand</f>
        <v>0</v>
      </c>
      <c r="DA183" s="93" t="n">
        <f aca="false">DA177*DA$104/Thousand</f>
        <v>0</v>
      </c>
      <c r="DB183" s="93" t="n">
        <f aca="false">DB177*DB$104/Thousand</f>
        <v>0</v>
      </c>
    </row>
    <row r="184" customFormat="false" ht="14.25" hidden="false" customHeight="false" outlineLevel="3" collapsed="false">
      <c r="E184" s="3" t="str">
        <f aca="false">E178</f>
        <v>Surveyor, Assays &amp; Umpire</v>
      </c>
      <c r="G184" s="71" t="str">
        <f aca="false">Currency_unit&amp;"'M"</f>
        <v>US$'M</v>
      </c>
      <c r="Y184" s="82" t="n">
        <f aca="false">SUM(AA184:DB184)</f>
        <v>0</v>
      </c>
      <c r="AA184" s="93" t="n">
        <f aca="false">AA178*AA$104/Thousand</f>
        <v>0</v>
      </c>
      <c r="AB184" s="93" t="n">
        <f aca="false">AB178*AB$104/Thousand</f>
        <v>0</v>
      </c>
      <c r="AC184" s="93" t="n">
        <f aca="false">AC178*AC$104/Thousand</f>
        <v>0</v>
      </c>
      <c r="AD184" s="93" t="n">
        <f aca="false">AD178*AD$104/Thousand</f>
        <v>0</v>
      </c>
      <c r="AE184" s="93" t="n">
        <f aca="false">AE178*AE$104/Thousand</f>
        <v>0</v>
      </c>
      <c r="AF184" s="93" t="n">
        <f aca="false">AF178*AF$104/Thousand</f>
        <v>0</v>
      </c>
      <c r="AG184" s="93" t="n">
        <f aca="false">AG178*AG$104/Thousand</f>
        <v>0</v>
      </c>
      <c r="AH184" s="93" t="n">
        <f aca="false">AH178*AH$104/Thousand</f>
        <v>0</v>
      </c>
      <c r="AI184" s="93" t="n">
        <f aca="false">AI178*AI$104/Thousand</f>
        <v>0</v>
      </c>
      <c r="AJ184" s="93" t="n">
        <f aca="false">AJ178*AJ$104/Thousand</f>
        <v>0</v>
      </c>
      <c r="AK184" s="93" t="n">
        <f aca="false">AK178*AK$104/Thousand</f>
        <v>0</v>
      </c>
      <c r="AL184" s="93" t="n">
        <f aca="false">AL178*AL$104/Thousand</f>
        <v>0</v>
      </c>
      <c r="AM184" s="93" t="n">
        <f aca="false">AM178*AM$104/Thousand</f>
        <v>0</v>
      </c>
      <c r="AN184" s="93" t="n">
        <f aca="false">AN178*AN$104/Thousand</f>
        <v>0</v>
      </c>
      <c r="AO184" s="93" t="n">
        <f aca="false">AO178*AO$104/Thousand</f>
        <v>0</v>
      </c>
      <c r="AP184" s="93" t="n">
        <f aca="false">AP178*AP$104/Thousand</f>
        <v>0</v>
      </c>
      <c r="AQ184" s="93" t="n">
        <f aca="false">AQ178*AQ$104/Thousand</f>
        <v>0</v>
      </c>
      <c r="AR184" s="93" t="n">
        <f aca="false">AR178*AR$104/Thousand</f>
        <v>0</v>
      </c>
      <c r="AS184" s="93" t="n">
        <f aca="false">AS178*AS$104/Thousand</f>
        <v>0</v>
      </c>
      <c r="AT184" s="93" t="n">
        <f aca="false">AT178*AT$104/Thousand</f>
        <v>0</v>
      </c>
      <c r="AU184" s="93" t="n">
        <f aca="false">AU178*AU$104/Thousand</f>
        <v>0</v>
      </c>
      <c r="AV184" s="93" t="n">
        <f aca="false">AV178*AV$104/Thousand</f>
        <v>0</v>
      </c>
      <c r="AW184" s="93" t="n">
        <f aca="false">AW178*AW$104/Thousand</f>
        <v>0</v>
      </c>
      <c r="AX184" s="93" t="n">
        <f aca="false">AX178*AX$104/Thousand</f>
        <v>0</v>
      </c>
      <c r="AY184" s="93" t="n">
        <f aca="false">AY178*AY$104/Thousand</f>
        <v>0</v>
      </c>
      <c r="AZ184" s="93" t="n">
        <f aca="false">AZ178*AZ$104/Thousand</f>
        <v>0</v>
      </c>
      <c r="BA184" s="93" t="n">
        <f aca="false">BA178*BA$104/Thousand</f>
        <v>0</v>
      </c>
      <c r="BB184" s="93" t="n">
        <f aca="false">BB178*BB$104/Thousand</f>
        <v>0</v>
      </c>
      <c r="BC184" s="93" t="n">
        <f aca="false">BC178*BC$104/Thousand</f>
        <v>0</v>
      </c>
      <c r="BD184" s="93" t="n">
        <f aca="false">BD178*BD$104/Thousand</f>
        <v>0</v>
      </c>
      <c r="BE184" s="93" t="n">
        <f aca="false">BE178*BE$104/Thousand</f>
        <v>0</v>
      </c>
      <c r="BF184" s="93" t="n">
        <f aca="false">BF178*BF$104/Thousand</f>
        <v>0</v>
      </c>
      <c r="BG184" s="93" t="n">
        <f aca="false">BG178*BG$104/Thousand</f>
        <v>0</v>
      </c>
      <c r="BH184" s="93" t="n">
        <f aca="false">BH178*BH$104/Thousand</f>
        <v>0</v>
      </c>
      <c r="BI184" s="93" t="n">
        <f aca="false">BI178*BI$104/Thousand</f>
        <v>0</v>
      </c>
      <c r="BJ184" s="93" t="n">
        <f aca="false">BJ178*BJ$104/Thousand</f>
        <v>0</v>
      </c>
      <c r="BK184" s="93" t="n">
        <f aca="false">BK178*BK$104/Thousand</f>
        <v>0</v>
      </c>
      <c r="BL184" s="93" t="n">
        <f aca="false">BL178*BL$104/Thousand</f>
        <v>0</v>
      </c>
      <c r="BM184" s="93" t="n">
        <f aca="false">BM178*BM$104/Thousand</f>
        <v>0</v>
      </c>
      <c r="BN184" s="93" t="n">
        <f aca="false">BN178*BN$104/Thousand</f>
        <v>0</v>
      </c>
      <c r="BO184" s="93" t="n">
        <f aca="false">BO178*BO$104/Thousand</f>
        <v>0</v>
      </c>
      <c r="BP184" s="93" t="n">
        <f aca="false">BP178*BP$104/Thousand</f>
        <v>0</v>
      </c>
      <c r="BQ184" s="93" t="n">
        <f aca="false">BQ178*BQ$104/Thousand</f>
        <v>0</v>
      </c>
      <c r="BR184" s="93" t="n">
        <f aca="false">BR178*BR$104/Thousand</f>
        <v>0</v>
      </c>
      <c r="BS184" s="93" t="n">
        <f aca="false">BS178*BS$104/Thousand</f>
        <v>0</v>
      </c>
      <c r="BT184" s="93" t="n">
        <f aca="false">BT178*BT$104/Thousand</f>
        <v>0</v>
      </c>
      <c r="BU184" s="93" t="n">
        <f aca="false">BU178*BU$104/Thousand</f>
        <v>0</v>
      </c>
      <c r="BV184" s="93" t="n">
        <f aca="false">BV178*BV$104/Thousand</f>
        <v>0</v>
      </c>
      <c r="BW184" s="93" t="n">
        <f aca="false">BW178*BW$104/Thousand</f>
        <v>0</v>
      </c>
      <c r="BX184" s="93" t="n">
        <f aca="false">BX178*BX$104/Thousand</f>
        <v>0</v>
      </c>
      <c r="BY184" s="93" t="n">
        <f aca="false">BY178*BY$104/Thousand</f>
        <v>0</v>
      </c>
      <c r="BZ184" s="93" t="n">
        <f aca="false">BZ178*BZ$104/Thousand</f>
        <v>0</v>
      </c>
      <c r="CA184" s="93" t="n">
        <f aca="false">CA178*CA$104/Thousand</f>
        <v>0</v>
      </c>
      <c r="CB184" s="93" t="n">
        <f aca="false">CB178*CB$104/Thousand</f>
        <v>0</v>
      </c>
      <c r="CC184" s="93" t="n">
        <f aca="false">CC178*CC$104/Thousand</f>
        <v>0</v>
      </c>
      <c r="CD184" s="93" t="n">
        <f aca="false">CD178*CD$104/Thousand</f>
        <v>0</v>
      </c>
      <c r="CE184" s="93" t="n">
        <f aca="false">CE178*CE$104/Thousand</f>
        <v>0</v>
      </c>
      <c r="CF184" s="93" t="n">
        <f aca="false">CF178*CF$104/Thousand</f>
        <v>0</v>
      </c>
      <c r="CG184" s="93" t="n">
        <f aca="false">CG178*CG$104/Thousand</f>
        <v>0</v>
      </c>
      <c r="CH184" s="93" t="n">
        <f aca="false">CH178*CH$104/Thousand</f>
        <v>0</v>
      </c>
      <c r="CI184" s="93" t="n">
        <f aca="false">CI178*CI$104/Thousand</f>
        <v>0</v>
      </c>
      <c r="CJ184" s="93" t="n">
        <f aca="false">CJ178*CJ$104/Thousand</f>
        <v>0</v>
      </c>
      <c r="CK184" s="93" t="n">
        <f aca="false">CK178*CK$104/Thousand</f>
        <v>0</v>
      </c>
      <c r="CL184" s="93" t="n">
        <f aca="false">CL178*CL$104/Thousand</f>
        <v>0</v>
      </c>
      <c r="CM184" s="93" t="n">
        <f aca="false">CM178*CM$104/Thousand</f>
        <v>0</v>
      </c>
      <c r="CN184" s="93" t="n">
        <f aca="false">CN178*CN$104/Thousand</f>
        <v>0</v>
      </c>
      <c r="CO184" s="93" t="n">
        <f aca="false">CO178*CO$104/Thousand</f>
        <v>0</v>
      </c>
      <c r="CP184" s="93" t="n">
        <f aca="false">CP178*CP$104/Thousand</f>
        <v>0</v>
      </c>
      <c r="CQ184" s="93" t="n">
        <f aca="false">CQ178*CQ$104/Thousand</f>
        <v>0</v>
      </c>
      <c r="CR184" s="93" t="n">
        <f aca="false">CR178*CR$104/Thousand</f>
        <v>0</v>
      </c>
      <c r="CS184" s="93" t="n">
        <f aca="false">CS178*CS$104/Thousand</f>
        <v>0</v>
      </c>
      <c r="CT184" s="93" t="n">
        <f aca="false">CT178*CT$104/Thousand</f>
        <v>0</v>
      </c>
      <c r="CU184" s="93" t="n">
        <f aca="false">CU178*CU$104/Thousand</f>
        <v>0</v>
      </c>
      <c r="CV184" s="93" t="n">
        <f aca="false">CV178*CV$104/Thousand</f>
        <v>0</v>
      </c>
      <c r="CW184" s="93" t="n">
        <f aca="false">CW178*CW$104/Thousand</f>
        <v>0</v>
      </c>
      <c r="CX184" s="93" t="n">
        <f aca="false">CX178*CX$104/Thousand</f>
        <v>0</v>
      </c>
      <c r="CY184" s="93" t="n">
        <f aca="false">CY178*CY$104/Thousand</f>
        <v>0</v>
      </c>
      <c r="CZ184" s="93" t="n">
        <f aca="false">CZ178*CZ$104/Thousand</f>
        <v>0</v>
      </c>
      <c r="DA184" s="93" t="n">
        <f aca="false">DA178*DA$104/Thousand</f>
        <v>0</v>
      </c>
      <c r="DB184" s="93" t="n">
        <f aca="false">DB178*DB$104/Thousand</f>
        <v>0</v>
      </c>
    </row>
    <row r="185" customFormat="false" ht="14.25" hidden="false" customHeight="false" outlineLevel="3" collapsed="false">
      <c r="E185" s="3" t="str">
        <f aca="false">E179</f>
        <v>Concentrate Insurance Premium</v>
      </c>
      <c r="G185" s="71" t="str">
        <f aca="false">Currency_unit&amp;"'M"</f>
        <v>US$'M</v>
      </c>
      <c r="Y185" s="82" t="n">
        <f aca="false">SUM(AA185:DB185)</f>
        <v>0</v>
      </c>
      <c r="AA185" s="93" t="n">
        <f aca="false">AA179*AA171</f>
        <v>0</v>
      </c>
      <c r="AB185" s="93" t="n">
        <f aca="false">AB179*AB171</f>
        <v>0</v>
      </c>
      <c r="AC185" s="93" t="n">
        <f aca="false">AC179*AC171</f>
        <v>0</v>
      </c>
      <c r="AD185" s="93" t="n">
        <f aca="false">AD179*AD171</f>
        <v>0</v>
      </c>
      <c r="AE185" s="93" t="n">
        <f aca="false">AE179*AE171</f>
        <v>0</v>
      </c>
      <c r="AF185" s="93" t="n">
        <f aca="false">AF179*AF171</f>
        <v>0</v>
      </c>
      <c r="AG185" s="93" t="n">
        <f aca="false">AG179*AG171</f>
        <v>0</v>
      </c>
      <c r="AH185" s="93" t="n">
        <f aca="false">AH179*AH171</f>
        <v>0</v>
      </c>
      <c r="AI185" s="93" t="n">
        <f aca="false">AI179*AI171</f>
        <v>0</v>
      </c>
      <c r="AJ185" s="93" t="n">
        <f aca="false">AJ179*AJ171</f>
        <v>0</v>
      </c>
      <c r="AK185" s="93" t="n">
        <f aca="false">AK179*AK171</f>
        <v>0</v>
      </c>
      <c r="AL185" s="93" t="n">
        <f aca="false">AL179*AL171</f>
        <v>0</v>
      </c>
      <c r="AM185" s="93" t="n">
        <f aca="false">AM179*AM171</f>
        <v>0</v>
      </c>
      <c r="AN185" s="93" t="n">
        <f aca="false">AN179*AN171</f>
        <v>0</v>
      </c>
      <c r="AO185" s="93" t="n">
        <f aca="false">AO179*AO171</f>
        <v>0</v>
      </c>
      <c r="AP185" s="93" t="n">
        <f aca="false">AP179*AP171</f>
        <v>0</v>
      </c>
      <c r="AQ185" s="93" t="n">
        <f aca="false">AQ179*AQ171</f>
        <v>0</v>
      </c>
      <c r="AR185" s="93" t="n">
        <f aca="false">AR179*AR171</f>
        <v>0</v>
      </c>
      <c r="AS185" s="93" t="n">
        <f aca="false">AS179*AS171</f>
        <v>0</v>
      </c>
      <c r="AT185" s="93" t="n">
        <f aca="false">AT179*AT171</f>
        <v>0</v>
      </c>
      <c r="AU185" s="93" t="n">
        <f aca="false">AU179*AU171</f>
        <v>0</v>
      </c>
      <c r="AV185" s="93" t="n">
        <f aca="false">AV179*AV171</f>
        <v>0</v>
      </c>
      <c r="AW185" s="93" t="n">
        <f aca="false">AW179*AW171</f>
        <v>0</v>
      </c>
      <c r="AX185" s="93" t="n">
        <f aca="false">AX179*AX171</f>
        <v>0</v>
      </c>
      <c r="AY185" s="93" t="n">
        <f aca="false">AY179*AY171</f>
        <v>0</v>
      </c>
      <c r="AZ185" s="93" t="n">
        <f aca="false">AZ179*AZ171</f>
        <v>0</v>
      </c>
      <c r="BA185" s="93" t="n">
        <f aca="false">BA179*BA171</f>
        <v>0</v>
      </c>
      <c r="BB185" s="93" t="n">
        <f aca="false">BB179*BB171</f>
        <v>0</v>
      </c>
      <c r="BC185" s="93" t="n">
        <f aca="false">BC179*BC171</f>
        <v>0</v>
      </c>
      <c r="BD185" s="93" t="n">
        <f aca="false">BD179*BD171</f>
        <v>0</v>
      </c>
      <c r="BE185" s="93" t="n">
        <f aca="false">BE179*BE171</f>
        <v>0</v>
      </c>
      <c r="BF185" s="93" t="n">
        <f aca="false">BF179*BF171</f>
        <v>0</v>
      </c>
      <c r="BG185" s="93" t="n">
        <f aca="false">BG179*BG171</f>
        <v>0</v>
      </c>
      <c r="BH185" s="93" t="n">
        <f aca="false">BH179*BH171</f>
        <v>0</v>
      </c>
      <c r="BI185" s="93" t="n">
        <f aca="false">BI179*BI171</f>
        <v>0</v>
      </c>
      <c r="BJ185" s="93" t="n">
        <f aca="false">BJ179*BJ171</f>
        <v>0</v>
      </c>
      <c r="BK185" s="93" t="n">
        <f aca="false">BK179*BK171</f>
        <v>0</v>
      </c>
      <c r="BL185" s="93" t="n">
        <f aca="false">BL179*BL171</f>
        <v>0</v>
      </c>
      <c r="BM185" s="93" t="n">
        <f aca="false">BM179*BM171</f>
        <v>0</v>
      </c>
      <c r="BN185" s="93" t="n">
        <f aca="false">BN179*BN171</f>
        <v>0</v>
      </c>
      <c r="BO185" s="93" t="n">
        <f aca="false">BO179*BO171</f>
        <v>0</v>
      </c>
      <c r="BP185" s="93" t="n">
        <f aca="false">BP179*BP171</f>
        <v>0</v>
      </c>
      <c r="BQ185" s="93" t="n">
        <f aca="false">BQ179*BQ171</f>
        <v>0</v>
      </c>
      <c r="BR185" s="93" t="n">
        <f aca="false">BR179*BR171</f>
        <v>0</v>
      </c>
      <c r="BS185" s="93" t="n">
        <f aca="false">BS179*BS171</f>
        <v>0</v>
      </c>
      <c r="BT185" s="93" t="n">
        <f aca="false">BT179*BT171</f>
        <v>0</v>
      </c>
      <c r="BU185" s="93" t="n">
        <f aca="false">BU179*BU171</f>
        <v>0</v>
      </c>
      <c r="BV185" s="93" t="n">
        <f aca="false">BV179*BV171</f>
        <v>0</v>
      </c>
      <c r="BW185" s="93" t="n">
        <f aca="false">BW179*BW171</f>
        <v>0</v>
      </c>
      <c r="BX185" s="93" t="n">
        <f aca="false">BX179*BX171</f>
        <v>0</v>
      </c>
      <c r="BY185" s="93" t="n">
        <f aca="false">BY179*BY171</f>
        <v>0</v>
      </c>
      <c r="BZ185" s="93" t="n">
        <f aca="false">BZ179*BZ171</f>
        <v>0</v>
      </c>
      <c r="CA185" s="93" t="n">
        <f aca="false">CA179*CA171</f>
        <v>0</v>
      </c>
      <c r="CB185" s="93" t="n">
        <f aca="false">CB179*CB171</f>
        <v>0</v>
      </c>
      <c r="CC185" s="93" t="n">
        <f aca="false">CC179*CC171</f>
        <v>0</v>
      </c>
      <c r="CD185" s="93" t="n">
        <f aca="false">CD179*CD171</f>
        <v>0</v>
      </c>
      <c r="CE185" s="93" t="n">
        <f aca="false">CE179*CE171</f>
        <v>0</v>
      </c>
      <c r="CF185" s="93" t="n">
        <f aca="false">CF179*CF171</f>
        <v>0</v>
      </c>
      <c r="CG185" s="93" t="n">
        <f aca="false">CG179*CG171</f>
        <v>0</v>
      </c>
      <c r="CH185" s="93" t="n">
        <f aca="false">CH179*CH171</f>
        <v>0</v>
      </c>
      <c r="CI185" s="93" t="n">
        <f aca="false">CI179*CI171</f>
        <v>0</v>
      </c>
      <c r="CJ185" s="93" t="n">
        <f aca="false">CJ179*CJ171</f>
        <v>0</v>
      </c>
      <c r="CK185" s="93" t="n">
        <f aca="false">CK179*CK171</f>
        <v>0</v>
      </c>
      <c r="CL185" s="93" t="n">
        <f aca="false">CL179*CL171</f>
        <v>0</v>
      </c>
      <c r="CM185" s="93" t="n">
        <f aca="false">CM179*CM171</f>
        <v>0</v>
      </c>
      <c r="CN185" s="93" t="n">
        <f aca="false">CN179*CN171</f>
        <v>0</v>
      </c>
      <c r="CO185" s="93" t="n">
        <f aca="false">CO179*CO171</f>
        <v>0</v>
      </c>
      <c r="CP185" s="93" t="n">
        <f aca="false">CP179*CP171</f>
        <v>0</v>
      </c>
      <c r="CQ185" s="93" t="n">
        <f aca="false">CQ179*CQ171</f>
        <v>0</v>
      </c>
      <c r="CR185" s="93" t="n">
        <f aca="false">CR179*CR171</f>
        <v>0</v>
      </c>
      <c r="CS185" s="93" t="n">
        <f aca="false">CS179*CS171</f>
        <v>0</v>
      </c>
      <c r="CT185" s="93" t="n">
        <f aca="false">CT179*CT171</f>
        <v>0</v>
      </c>
      <c r="CU185" s="93" t="n">
        <f aca="false">CU179*CU171</f>
        <v>0</v>
      </c>
      <c r="CV185" s="93" t="n">
        <f aca="false">CV179*CV171</f>
        <v>0</v>
      </c>
      <c r="CW185" s="93" t="n">
        <f aca="false">CW179*CW171</f>
        <v>0</v>
      </c>
      <c r="CX185" s="93" t="n">
        <f aca="false">CX179*CX171</f>
        <v>0</v>
      </c>
      <c r="CY185" s="93" t="n">
        <f aca="false">CY179*CY171</f>
        <v>0</v>
      </c>
      <c r="CZ185" s="93" t="n">
        <f aca="false">CZ179*CZ171</f>
        <v>0</v>
      </c>
      <c r="DA185" s="93" t="n">
        <f aca="false">DA179*DA171</f>
        <v>0</v>
      </c>
      <c r="DB185" s="93" t="n">
        <f aca="false">DB179*DB171</f>
        <v>0</v>
      </c>
    </row>
    <row r="186" customFormat="false" ht="14.25" hidden="false" customHeight="false" outlineLevel="3" collapsed="false">
      <c r="E186" s="69" t="s">
        <v>365</v>
      </c>
      <c r="G186" s="7" t="str">
        <f aca="false">Currency_unit&amp;"'M"</f>
        <v>US$'M</v>
      </c>
      <c r="Y186" s="99" t="n">
        <f aca="false">SUM(AA186:DB186)</f>
        <v>0</v>
      </c>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c r="CW186" s="135"/>
      <c r="CX186" s="135"/>
      <c r="CY186" s="135"/>
      <c r="CZ186" s="135"/>
      <c r="DA186" s="135"/>
      <c r="DB186" s="135"/>
    </row>
    <row r="187" customFormat="false" ht="14.25" hidden="false" customHeight="false" outlineLevel="3" collapsed="false">
      <c r="E187" s="3" t="s">
        <v>366</v>
      </c>
      <c r="G187" s="7" t="str">
        <f aca="false">Currency_unit&amp;"'M"</f>
        <v>US$'M</v>
      </c>
      <c r="Y187" s="99" t="n">
        <f aca="false">SUM(AA187:DB187)</f>
        <v>0</v>
      </c>
      <c r="AA187" s="135" t="n">
        <v>0</v>
      </c>
      <c r="AB187" s="135" t="n">
        <v>0</v>
      </c>
      <c r="AC187" s="135" t="n">
        <v>0</v>
      </c>
      <c r="AD187" s="135" t="n">
        <v>0</v>
      </c>
      <c r="AE187" s="135" t="n">
        <v>0</v>
      </c>
      <c r="AF187" s="135" t="n">
        <v>0</v>
      </c>
      <c r="AG187" s="135" t="n">
        <v>0</v>
      </c>
      <c r="AH187" s="135" t="n">
        <v>0</v>
      </c>
      <c r="AI187" s="135" t="n">
        <v>0</v>
      </c>
      <c r="AJ187" s="135" t="n">
        <v>0</v>
      </c>
      <c r="AK187" s="135" t="n">
        <v>0</v>
      </c>
      <c r="AL187" s="135" t="n">
        <v>0</v>
      </c>
      <c r="AM187" s="135" t="n">
        <v>0</v>
      </c>
      <c r="AN187" s="135" t="n">
        <v>0</v>
      </c>
      <c r="AO187" s="135" t="n">
        <v>0</v>
      </c>
      <c r="AP187" s="135" t="n">
        <v>0</v>
      </c>
      <c r="AQ187" s="135" t="n">
        <v>0</v>
      </c>
      <c r="AR187" s="135" t="n">
        <v>0</v>
      </c>
      <c r="AS187" s="135" t="n">
        <v>0</v>
      </c>
      <c r="AT187" s="135" t="n">
        <v>0</v>
      </c>
      <c r="AU187" s="135" t="n">
        <v>0</v>
      </c>
      <c r="AV187" s="135" t="n">
        <v>0</v>
      </c>
      <c r="AW187" s="135" t="n">
        <v>0</v>
      </c>
      <c r="AX187" s="135" t="n">
        <v>0</v>
      </c>
      <c r="AY187" s="135" t="n">
        <v>0</v>
      </c>
      <c r="AZ187" s="135" t="n">
        <v>0</v>
      </c>
      <c r="BA187" s="135" t="n">
        <v>0</v>
      </c>
      <c r="BB187" s="135" t="n">
        <v>0</v>
      </c>
      <c r="BC187" s="135" t="n">
        <v>0</v>
      </c>
      <c r="BD187" s="135" t="n">
        <v>0</v>
      </c>
      <c r="BE187" s="135" t="n">
        <v>0</v>
      </c>
      <c r="BF187" s="135" t="n">
        <v>0</v>
      </c>
      <c r="BG187" s="135" t="n">
        <v>0</v>
      </c>
      <c r="BH187" s="135" t="n">
        <v>0</v>
      </c>
      <c r="BI187" s="135" t="n">
        <v>0</v>
      </c>
      <c r="BJ187" s="135" t="n">
        <v>0</v>
      </c>
      <c r="BK187" s="135" t="n">
        <v>0</v>
      </c>
      <c r="BL187" s="135" t="n">
        <v>0</v>
      </c>
      <c r="BM187" s="135" t="n">
        <v>0</v>
      </c>
      <c r="BN187" s="135" t="n">
        <v>0</v>
      </c>
      <c r="BO187" s="135" t="n">
        <v>0</v>
      </c>
      <c r="BP187" s="135" t="n">
        <v>0</v>
      </c>
      <c r="BQ187" s="135" t="n">
        <v>0</v>
      </c>
      <c r="BR187" s="135" t="n">
        <v>0</v>
      </c>
      <c r="BS187" s="135" t="n">
        <v>0</v>
      </c>
      <c r="BT187" s="135" t="n">
        <v>0</v>
      </c>
      <c r="BU187" s="135" t="n">
        <v>0</v>
      </c>
      <c r="BV187" s="135" t="n">
        <v>0</v>
      </c>
      <c r="BW187" s="135" t="n">
        <v>0</v>
      </c>
      <c r="BX187" s="135" t="n">
        <v>0</v>
      </c>
      <c r="BY187" s="135" t="n">
        <v>0</v>
      </c>
      <c r="BZ187" s="135" t="n">
        <v>0</v>
      </c>
      <c r="CA187" s="135" t="n">
        <v>0</v>
      </c>
      <c r="CB187" s="135" t="n">
        <v>0</v>
      </c>
      <c r="CC187" s="135" t="n">
        <v>0</v>
      </c>
      <c r="CD187" s="135" t="n">
        <v>0</v>
      </c>
      <c r="CE187" s="135" t="n">
        <v>0</v>
      </c>
      <c r="CF187" s="135" t="n">
        <v>0</v>
      </c>
      <c r="CG187" s="135" t="n">
        <v>0</v>
      </c>
      <c r="CH187" s="135" t="n">
        <v>0</v>
      </c>
      <c r="CI187" s="135" t="n">
        <v>0</v>
      </c>
      <c r="CJ187" s="135" t="n">
        <v>0</v>
      </c>
      <c r="CK187" s="135" t="n">
        <v>0</v>
      </c>
      <c r="CL187" s="135" t="n">
        <v>0</v>
      </c>
      <c r="CM187" s="135" t="n">
        <v>0</v>
      </c>
      <c r="CN187" s="135" t="n">
        <v>0</v>
      </c>
      <c r="CO187" s="135" t="n">
        <v>0</v>
      </c>
      <c r="CP187" s="135" t="n">
        <v>0</v>
      </c>
      <c r="CQ187" s="135" t="n">
        <v>0</v>
      </c>
      <c r="CR187" s="135" t="n">
        <v>0</v>
      </c>
      <c r="CS187" s="135" t="n">
        <v>0</v>
      </c>
      <c r="CT187" s="135" t="n">
        <v>0</v>
      </c>
      <c r="CU187" s="135" t="n">
        <v>0</v>
      </c>
      <c r="CV187" s="135" t="n">
        <v>0</v>
      </c>
      <c r="CW187" s="135" t="n">
        <v>0</v>
      </c>
      <c r="CX187" s="135" t="n">
        <v>0</v>
      </c>
      <c r="CY187" s="135" t="n">
        <v>0</v>
      </c>
      <c r="CZ187" s="135" t="n">
        <v>0</v>
      </c>
      <c r="DA187" s="135" t="n">
        <v>0</v>
      </c>
      <c r="DB187" s="135" t="n">
        <v>0</v>
      </c>
    </row>
    <row r="188" customFormat="false" ht="14.25" hidden="false" customHeight="false" outlineLevel="3" collapsed="false">
      <c r="E188" s="3" t="s">
        <v>367</v>
      </c>
      <c r="G188" s="7" t="str">
        <f aca="false">Currency_unit&amp;"'M"</f>
        <v>US$'M</v>
      </c>
      <c r="Y188" s="99" t="n">
        <f aca="false">SUM(AA188:DB188)</f>
        <v>0</v>
      </c>
      <c r="AA188" s="135" t="n">
        <v>0</v>
      </c>
      <c r="AB188" s="135" t="n">
        <v>0</v>
      </c>
      <c r="AC188" s="135" t="n">
        <v>0</v>
      </c>
      <c r="AD188" s="135" t="n">
        <v>0</v>
      </c>
      <c r="AE188" s="135" t="n">
        <v>0</v>
      </c>
      <c r="AF188" s="135" t="n">
        <v>0</v>
      </c>
      <c r="AG188" s="135" t="n">
        <v>0</v>
      </c>
      <c r="AH188" s="135" t="n">
        <v>0</v>
      </c>
      <c r="AI188" s="135" t="n">
        <v>0</v>
      </c>
      <c r="AJ188" s="135" t="n">
        <v>0</v>
      </c>
      <c r="AK188" s="135" t="n">
        <v>0</v>
      </c>
      <c r="AL188" s="135" t="n">
        <v>0</v>
      </c>
      <c r="AM188" s="135" t="n">
        <v>0</v>
      </c>
      <c r="AN188" s="135" t="n">
        <v>0</v>
      </c>
      <c r="AO188" s="135" t="n">
        <v>0</v>
      </c>
      <c r="AP188" s="135" t="n">
        <v>0</v>
      </c>
      <c r="AQ188" s="135" t="n">
        <v>0</v>
      </c>
      <c r="AR188" s="135" t="n">
        <v>0</v>
      </c>
      <c r="AS188" s="135" t="n">
        <v>0</v>
      </c>
      <c r="AT188" s="135" t="n">
        <v>0</v>
      </c>
      <c r="AU188" s="135" t="n">
        <v>0</v>
      </c>
      <c r="AV188" s="135" t="n">
        <v>0</v>
      </c>
      <c r="AW188" s="135" t="n">
        <v>0</v>
      </c>
      <c r="AX188" s="135" t="n">
        <v>0</v>
      </c>
      <c r="AY188" s="135" t="n">
        <v>0</v>
      </c>
      <c r="AZ188" s="135" t="n">
        <v>0</v>
      </c>
      <c r="BA188" s="135" t="n">
        <v>0</v>
      </c>
      <c r="BB188" s="135" t="n">
        <v>0</v>
      </c>
      <c r="BC188" s="135" t="n">
        <v>0</v>
      </c>
      <c r="BD188" s="135" t="n">
        <v>0</v>
      </c>
      <c r="BE188" s="135" t="n">
        <v>0</v>
      </c>
      <c r="BF188" s="135" t="n">
        <v>0</v>
      </c>
      <c r="BG188" s="135" t="n">
        <v>0</v>
      </c>
      <c r="BH188" s="135" t="n">
        <v>0</v>
      </c>
      <c r="BI188" s="135" t="n">
        <v>0</v>
      </c>
      <c r="BJ188" s="135" t="n">
        <v>0</v>
      </c>
      <c r="BK188" s="135" t="n">
        <v>0</v>
      </c>
      <c r="BL188" s="135" t="n">
        <v>0</v>
      </c>
      <c r="BM188" s="135" t="n">
        <v>0</v>
      </c>
      <c r="BN188" s="135" t="n">
        <v>0</v>
      </c>
      <c r="BO188" s="135" t="n">
        <v>0</v>
      </c>
      <c r="BP188" s="135" t="n">
        <v>0</v>
      </c>
      <c r="BQ188" s="135" t="n">
        <v>0</v>
      </c>
      <c r="BR188" s="135" t="n">
        <v>0</v>
      </c>
      <c r="BS188" s="135" t="n">
        <v>0</v>
      </c>
      <c r="BT188" s="135" t="n">
        <v>0</v>
      </c>
      <c r="BU188" s="135" t="n">
        <v>0</v>
      </c>
      <c r="BV188" s="135" t="n">
        <v>0</v>
      </c>
      <c r="BW188" s="135" t="n">
        <v>0</v>
      </c>
      <c r="BX188" s="135" t="n">
        <v>0</v>
      </c>
      <c r="BY188" s="135" t="n">
        <v>0</v>
      </c>
      <c r="BZ188" s="135" t="n">
        <v>0</v>
      </c>
      <c r="CA188" s="135" t="n">
        <v>0</v>
      </c>
      <c r="CB188" s="135" t="n">
        <v>0</v>
      </c>
      <c r="CC188" s="135" t="n">
        <v>0</v>
      </c>
      <c r="CD188" s="135" t="n">
        <v>0</v>
      </c>
      <c r="CE188" s="135" t="n">
        <v>0</v>
      </c>
      <c r="CF188" s="135" t="n">
        <v>0</v>
      </c>
      <c r="CG188" s="135" t="n">
        <v>0</v>
      </c>
      <c r="CH188" s="135" t="n">
        <v>0</v>
      </c>
      <c r="CI188" s="135" t="n">
        <v>0</v>
      </c>
      <c r="CJ188" s="135" t="n">
        <v>0</v>
      </c>
      <c r="CK188" s="135" t="n">
        <v>0</v>
      </c>
      <c r="CL188" s="135" t="n">
        <v>0</v>
      </c>
      <c r="CM188" s="135" t="n">
        <v>0</v>
      </c>
      <c r="CN188" s="135" t="n">
        <v>0</v>
      </c>
      <c r="CO188" s="135" t="n">
        <v>0</v>
      </c>
      <c r="CP188" s="135" t="n">
        <v>0</v>
      </c>
      <c r="CQ188" s="135" t="n">
        <v>0</v>
      </c>
      <c r="CR188" s="135" t="n">
        <v>0</v>
      </c>
      <c r="CS188" s="135" t="n">
        <v>0</v>
      </c>
      <c r="CT188" s="135" t="n">
        <v>0</v>
      </c>
      <c r="CU188" s="135" t="n">
        <v>0</v>
      </c>
      <c r="CV188" s="135" t="n">
        <v>0</v>
      </c>
      <c r="CW188" s="135" t="n">
        <v>0</v>
      </c>
      <c r="CX188" s="135" t="n">
        <v>0</v>
      </c>
      <c r="CY188" s="135" t="n">
        <v>0</v>
      </c>
      <c r="CZ188" s="135" t="n">
        <v>0</v>
      </c>
      <c r="DA188" s="135" t="n">
        <v>0</v>
      </c>
      <c r="DB188" s="135" t="n">
        <v>0</v>
      </c>
    </row>
    <row r="189" customFormat="false" ht="14.25" hidden="false" customHeight="false" outlineLevel="3" collapsed="false">
      <c r="E189" s="3" t="s">
        <v>368</v>
      </c>
      <c r="G189" s="7" t="str">
        <f aca="false">Currency_unit&amp;"'M"</f>
        <v>US$'M</v>
      </c>
      <c r="Y189" s="99" t="n">
        <f aca="false">SUM(AA189:DB189)</f>
        <v>0</v>
      </c>
      <c r="AA189" s="135" t="n">
        <v>0</v>
      </c>
      <c r="AB189" s="135" t="n">
        <v>0</v>
      </c>
      <c r="AC189" s="135" t="n">
        <v>0</v>
      </c>
      <c r="AD189" s="135" t="n">
        <v>0</v>
      </c>
      <c r="AE189" s="135" t="n">
        <v>0</v>
      </c>
      <c r="AF189" s="135" t="n">
        <v>0</v>
      </c>
      <c r="AG189" s="135" t="n">
        <v>0</v>
      </c>
      <c r="AH189" s="135" t="n">
        <v>0</v>
      </c>
      <c r="AI189" s="135" t="n">
        <v>0</v>
      </c>
      <c r="AJ189" s="135" t="n">
        <v>0</v>
      </c>
      <c r="AK189" s="135" t="n">
        <v>0</v>
      </c>
      <c r="AL189" s="135" t="n">
        <v>0</v>
      </c>
      <c r="AM189" s="135" t="n">
        <v>0</v>
      </c>
      <c r="AN189" s="135" t="n">
        <v>0</v>
      </c>
      <c r="AO189" s="135" t="n">
        <v>0</v>
      </c>
      <c r="AP189" s="135" t="n">
        <v>0</v>
      </c>
      <c r="AQ189" s="135" t="n">
        <v>0</v>
      </c>
      <c r="AR189" s="135" t="n">
        <v>0</v>
      </c>
      <c r="AS189" s="135" t="n">
        <v>0</v>
      </c>
      <c r="AT189" s="135" t="n">
        <v>0</v>
      </c>
      <c r="AU189" s="135" t="n">
        <v>0</v>
      </c>
      <c r="AV189" s="135" t="n">
        <v>0</v>
      </c>
      <c r="AW189" s="135" t="n">
        <v>0</v>
      </c>
      <c r="AX189" s="135" t="n">
        <v>0</v>
      </c>
      <c r="AY189" s="135" t="n">
        <v>0</v>
      </c>
      <c r="AZ189" s="135" t="n">
        <v>0</v>
      </c>
      <c r="BA189" s="135" t="n">
        <v>0</v>
      </c>
      <c r="BB189" s="135" t="n">
        <v>0</v>
      </c>
      <c r="BC189" s="135" t="n">
        <v>0</v>
      </c>
      <c r="BD189" s="135" t="n">
        <v>0</v>
      </c>
      <c r="BE189" s="135" t="n">
        <v>0</v>
      </c>
      <c r="BF189" s="135" t="n">
        <v>0</v>
      </c>
      <c r="BG189" s="135" t="n">
        <v>0</v>
      </c>
      <c r="BH189" s="135" t="n">
        <v>0</v>
      </c>
      <c r="BI189" s="135" t="n">
        <v>0</v>
      </c>
      <c r="BJ189" s="135" t="n">
        <v>0</v>
      </c>
      <c r="BK189" s="135" t="n">
        <v>0</v>
      </c>
      <c r="BL189" s="135" t="n">
        <v>0</v>
      </c>
      <c r="BM189" s="135" t="n">
        <v>0</v>
      </c>
      <c r="BN189" s="135" t="n">
        <v>0</v>
      </c>
      <c r="BO189" s="135" t="n">
        <v>0</v>
      </c>
      <c r="BP189" s="135" t="n">
        <v>0</v>
      </c>
      <c r="BQ189" s="135" t="n">
        <v>0</v>
      </c>
      <c r="BR189" s="135" t="n">
        <v>0</v>
      </c>
      <c r="BS189" s="135" t="n">
        <v>0</v>
      </c>
      <c r="BT189" s="135" t="n">
        <v>0</v>
      </c>
      <c r="BU189" s="135" t="n">
        <v>0</v>
      </c>
      <c r="BV189" s="135" t="n">
        <v>0</v>
      </c>
      <c r="BW189" s="135" t="n">
        <v>0</v>
      </c>
      <c r="BX189" s="135" t="n">
        <v>0</v>
      </c>
      <c r="BY189" s="135" t="n">
        <v>0</v>
      </c>
      <c r="BZ189" s="135" t="n">
        <v>0</v>
      </c>
      <c r="CA189" s="135" t="n">
        <v>0</v>
      </c>
      <c r="CB189" s="135" t="n">
        <v>0</v>
      </c>
      <c r="CC189" s="135" t="n">
        <v>0</v>
      </c>
      <c r="CD189" s="135" t="n">
        <v>0</v>
      </c>
      <c r="CE189" s="135" t="n">
        <v>0</v>
      </c>
      <c r="CF189" s="135" t="n">
        <v>0</v>
      </c>
      <c r="CG189" s="135" t="n">
        <v>0</v>
      </c>
      <c r="CH189" s="135" t="n">
        <v>0</v>
      </c>
      <c r="CI189" s="135" t="n">
        <v>0</v>
      </c>
      <c r="CJ189" s="135" t="n">
        <v>0</v>
      </c>
      <c r="CK189" s="135" t="n">
        <v>0</v>
      </c>
      <c r="CL189" s="135" t="n">
        <v>0</v>
      </c>
      <c r="CM189" s="135" t="n">
        <v>0</v>
      </c>
      <c r="CN189" s="135" t="n">
        <v>0</v>
      </c>
      <c r="CO189" s="135" t="n">
        <v>0</v>
      </c>
      <c r="CP189" s="135" t="n">
        <v>0</v>
      </c>
      <c r="CQ189" s="135" t="n">
        <v>0</v>
      </c>
      <c r="CR189" s="135" t="n">
        <v>0</v>
      </c>
      <c r="CS189" s="135" t="n">
        <v>0</v>
      </c>
      <c r="CT189" s="135" t="n">
        <v>0</v>
      </c>
      <c r="CU189" s="135" t="n">
        <v>0</v>
      </c>
      <c r="CV189" s="135" t="n">
        <v>0</v>
      </c>
      <c r="CW189" s="135" t="n">
        <v>0</v>
      </c>
      <c r="CX189" s="135" t="n">
        <v>0</v>
      </c>
      <c r="CY189" s="135" t="n">
        <v>0</v>
      </c>
      <c r="CZ189" s="135" t="n">
        <v>0</v>
      </c>
      <c r="DA189" s="135" t="n">
        <v>0</v>
      </c>
      <c r="DB189" s="135" t="n">
        <v>0</v>
      </c>
    </row>
    <row r="190" customFormat="false" ht="14.25" hidden="false" customHeight="false" outlineLevel="3" collapsed="false">
      <c r="E190" s="3" t="s">
        <v>369</v>
      </c>
      <c r="G190" s="7" t="str">
        <f aca="false">Currency_unit&amp;"'M"</f>
        <v>US$'M</v>
      </c>
      <c r="Y190" s="99" t="n">
        <f aca="false">SUM(AA190:DB190)</f>
        <v>0</v>
      </c>
      <c r="AA190" s="135" t="n">
        <v>0</v>
      </c>
      <c r="AB190" s="135" t="n">
        <v>0</v>
      </c>
      <c r="AC190" s="135" t="n">
        <v>0</v>
      </c>
      <c r="AD190" s="135" t="n">
        <v>0</v>
      </c>
      <c r="AE190" s="135" t="n">
        <v>0</v>
      </c>
      <c r="AF190" s="135" t="n">
        <v>0</v>
      </c>
      <c r="AG190" s="135" t="n">
        <v>0</v>
      </c>
      <c r="AH190" s="135" t="n">
        <v>0</v>
      </c>
      <c r="AI190" s="135" t="n">
        <v>0</v>
      </c>
      <c r="AJ190" s="135" t="n">
        <v>0</v>
      </c>
      <c r="AK190" s="135" t="n">
        <v>0</v>
      </c>
      <c r="AL190" s="135" t="n">
        <v>0</v>
      </c>
      <c r="AM190" s="135" t="n">
        <v>0</v>
      </c>
      <c r="AN190" s="135" t="n">
        <v>0</v>
      </c>
      <c r="AO190" s="135" t="n">
        <v>0</v>
      </c>
      <c r="AP190" s="135" t="n">
        <v>0</v>
      </c>
      <c r="AQ190" s="135" t="n">
        <v>0</v>
      </c>
      <c r="AR190" s="135" t="n">
        <v>0</v>
      </c>
      <c r="AS190" s="135" t="n">
        <v>0</v>
      </c>
      <c r="AT190" s="135" t="n">
        <v>0</v>
      </c>
      <c r="AU190" s="135" t="n">
        <v>0</v>
      </c>
      <c r="AV190" s="135" t="n">
        <v>0</v>
      </c>
      <c r="AW190" s="135" t="n">
        <v>0</v>
      </c>
      <c r="AX190" s="135" t="n">
        <v>0</v>
      </c>
      <c r="AY190" s="135" t="n">
        <v>0</v>
      </c>
      <c r="AZ190" s="135" t="n">
        <v>0</v>
      </c>
      <c r="BA190" s="135" t="n">
        <v>0</v>
      </c>
      <c r="BB190" s="135" t="n">
        <v>0</v>
      </c>
      <c r="BC190" s="135" t="n">
        <v>0</v>
      </c>
      <c r="BD190" s="135" t="n">
        <v>0</v>
      </c>
      <c r="BE190" s="135" t="n">
        <v>0</v>
      </c>
      <c r="BF190" s="135" t="n">
        <v>0</v>
      </c>
      <c r="BG190" s="135" t="n">
        <v>0</v>
      </c>
      <c r="BH190" s="135" t="n">
        <v>0</v>
      </c>
      <c r="BI190" s="135" t="n">
        <v>0</v>
      </c>
      <c r="BJ190" s="135" t="n">
        <v>0</v>
      </c>
      <c r="BK190" s="135" t="n">
        <v>0</v>
      </c>
      <c r="BL190" s="135" t="n">
        <v>0</v>
      </c>
      <c r="BM190" s="135" t="n">
        <v>0</v>
      </c>
      <c r="BN190" s="135" t="n">
        <v>0</v>
      </c>
      <c r="BO190" s="135" t="n">
        <v>0</v>
      </c>
      <c r="BP190" s="135" t="n">
        <v>0</v>
      </c>
      <c r="BQ190" s="135" t="n">
        <v>0</v>
      </c>
      <c r="BR190" s="135" t="n">
        <v>0</v>
      </c>
      <c r="BS190" s="135" t="n">
        <v>0</v>
      </c>
      <c r="BT190" s="135" t="n">
        <v>0</v>
      </c>
      <c r="BU190" s="135" t="n">
        <v>0</v>
      </c>
      <c r="BV190" s="135" t="n">
        <v>0</v>
      </c>
      <c r="BW190" s="135" t="n">
        <v>0</v>
      </c>
      <c r="BX190" s="135" t="n">
        <v>0</v>
      </c>
      <c r="BY190" s="135" t="n">
        <v>0</v>
      </c>
      <c r="BZ190" s="135" t="n">
        <v>0</v>
      </c>
      <c r="CA190" s="135" t="n">
        <v>0</v>
      </c>
      <c r="CB190" s="135" t="n">
        <v>0</v>
      </c>
      <c r="CC190" s="135" t="n">
        <v>0</v>
      </c>
      <c r="CD190" s="135" t="n">
        <v>0</v>
      </c>
      <c r="CE190" s="135" t="n">
        <v>0</v>
      </c>
      <c r="CF190" s="135" t="n">
        <v>0</v>
      </c>
      <c r="CG190" s="135" t="n">
        <v>0</v>
      </c>
      <c r="CH190" s="135" t="n">
        <v>0</v>
      </c>
      <c r="CI190" s="135" t="n">
        <v>0</v>
      </c>
      <c r="CJ190" s="135" t="n">
        <v>0</v>
      </c>
      <c r="CK190" s="135" t="n">
        <v>0</v>
      </c>
      <c r="CL190" s="135" t="n">
        <v>0</v>
      </c>
      <c r="CM190" s="135" t="n">
        <v>0</v>
      </c>
      <c r="CN190" s="135" t="n">
        <v>0</v>
      </c>
      <c r="CO190" s="135" t="n">
        <v>0</v>
      </c>
      <c r="CP190" s="135" t="n">
        <v>0</v>
      </c>
      <c r="CQ190" s="135" t="n">
        <v>0</v>
      </c>
      <c r="CR190" s="135" t="n">
        <v>0</v>
      </c>
      <c r="CS190" s="135" t="n">
        <v>0</v>
      </c>
      <c r="CT190" s="135" t="n">
        <v>0</v>
      </c>
      <c r="CU190" s="135" t="n">
        <v>0</v>
      </c>
      <c r="CV190" s="135" t="n">
        <v>0</v>
      </c>
      <c r="CW190" s="135" t="n">
        <v>0</v>
      </c>
      <c r="CX190" s="135" t="n">
        <v>0</v>
      </c>
      <c r="CY190" s="135" t="n">
        <v>0</v>
      </c>
      <c r="CZ190" s="135" t="n">
        <v>0</v>
      </c>
      <c r="DA190" s="135" t="n">
        <v>0</v>
      </c>
      <c r="DB190" s="135" t="n">
        <v>0</v>
      </c>
    </row>
    <row r="191" customFormat="false" ht="14.25" hidden="false" customHeight="false" outlineLevel="3" collapsed="false">
      <c r="E191" s="3" t="s">
        <v>370</v>
      </c>
      <c r="G191" s="7" t="str">
        <f aca="false">Currency_unit&amp;"'M"</f>
        <v>US$'M</v>
      </c>
      <c r="Y191" s="99" t="n">
        <f aca="false">SUM(AA191:DB191)</f>
        <v>0</v>
      </c>
      <c r="AA191" s="135" t="n">
        <v>0</v>
      </c>
      <c r="AB191" s="135" t="n">
        <v>0</v>
      </c>
      <c r="AC191" s="135" t="n">
        <v>0</v>
      </c>
      <c r="AD191" s="135" t="n">
        <v>0</v>
      </c>
      <c r="AE191" s="135" t="n">
        <v>0</v>
      </c>
      <c r="AF191" s="135" t="n">
        <v>0</v>
      </c>
      <c r="AG191" s="135" t="n">
        <v>0</v>
      </c>
      <c r="AH191" s="135" t="n">
        <v>0</v>
      </c>
      <c r="AI191" s="135" t="n">
        <v>0</v>
      </c>
      <c r="AJ191" s="135" t="n">
        <v>0</v>
      </c>
      <c r="AK191" s="135" t="n">
        <v>0</v>
      </c>
      <c r="AL191" s="135" t="n">
        <v>0</v>
      </c>
      <c r="AM191" s="135" t="n">
        <v>0</v>
      </c>
      <c r="AN191" s="135" t="n">
        <v>0</v>
      </c>
      <c r="AO191" s="135" t="n">
        <v>0</v>
      </c>
      <c r="AP191" s="135" t="n">
        <v>0</v>
      </c>
      <c r="AQ191" s="135" t="n">
        <v>0</v>
      </c>
      <c r="AR191" s="135" t="n">
        <v>0</v>
      </c>
      <c r="AS191" s="135" t="n">
        <v>0</v>
      </c>
      <c r="AT191" s="135" t="n">
        <v>0</v>
      </c>
      <c r="AU191" s="135" t="n">
        <v>0</v>
      </c>
      <c r="AV191" s="135" t="n">
        <v>0</v>
      </c>
      <c r="AW191" s="135" t="n">
        <v>0</v>
      </c>
      <c r="AX191" s="135" t="n">
        <v>0</v>
      </c>
      <c r="AY191" s="135" t="n">
        <v>0</v>
      </c>
      <c r="AZ191" s="135" t="n">
        <v>0</v>
      </c>
      <c r="BA191" s="135" t="n">
        <v>0</v>
      </c>
      <c r="BB191" s="135" t="n">
        <v>0</v>
      </c>
      <c r="BC191" s="135" t="n">
        <v>0</v>
      </c>
      <c r="BD191" s="135" t="n">
        <v>0</v>
      </c>
      <c r="BE191" s="135" t="n">
        <v>0</v>
      </c>
      <c r="BF191" s="135" t="n">
        <v>0</v>
      </c>
      <c r="BG191" s="135" t="n">
        <v>0</v>
      </c>
      <c r="BH191" s="135" t="n">
        <v>0</v>
      </c>
      <c r="BI191" s="135" t="n">
        <v>0</v>
      </c>
      <c r="BJ191" s="135" t="n">
        <v>0</v>
      </c>
      <c r="BK191" s="135" t="n">
        <v>0</v>
      </c>
      <c r="BL191" s="135" t="n">
        <v>0</v>
      </c>
      <c r="BM191" s="135" t="n">
        <v>0</v>
      </c>
      <c r="BN191" s="135" t="n">
        <v>0</v>
      </c>
      <c r="BO191" s="135" t="n">
        <v>0</v>
      </c>
      <c r="BP191" s="135" t="n">
        <v>0</v>
      </c>
      <c r="BQ191" s="135" t="n">
        <v>0</v>
      </c>
      <c r="BR191" s="135" t="n">
        <v>0</v>
      </c>
      <c r="BS191" s="135" t="n">
        <v>0</v>
      </c>
      <c r="BT191" s="135" t="n">
        <v>0</v>
      </c>
      <c r="BU191" s="135" t="n">
        <v>0</v>
      </c>
      <c r="BV191" s="135" t="n">
        <v>0</v>
      </c>
      <c r="BW191" s="135" t="n">
        <v>0</v>
      </c>
      <c r="BX191" s="135" t="n">
        <v>0</v>
      </c>
      <c r="BY191" s="135" t="n">
        <v>0</v>
      </c>
      <c r="BZ191" s="135" t="n">
        <v>0</v>
      </c>
      <c r="CA191" s="135" t="n">
        <v>0</v>
      </c>
      <c r="CB191" s="135" t="n">
        <v>0</v>
      </c>
      <c r="CC191" s="135" t="n">
        <v>0</v>
      </c>
      <c r="CD191" s="135" t="n">
        <v>0</v>
      </c>
      <c r="CE191" s="135" t="n">
        <v>0</v>
      </c>
      <c r="CF191" s="135" t="n">
        <v>0</v>
      </c>
      <c r="CG191" s="135" t="n">
        <v>0</v>
      </c>
      <c r="CH191" s="135" t="n">
        <v>0</v>
      </c>
      <c r="CI191" s="135" t="n">
        <v>0</v>
      </c>
      <c r="CJ191" s="135" t="n">
        <v>0</v>
      </c>
      <c r="CK191" s="135" t="n">
        <v>0</v>
      </c>
      <c r="CL191" s="135" t="n">
        <v>0</v>
      </c>
      <c r="CM191" s="135" t="n">
        <v>0</v>
      </c>
      <c r="CN191" s="135" t="n">
        <v>0</v>
      </c>
      <c r="CO191" s="135" t="n">
        <v>0</v>
      </c>
      <c r="CP191" s="135" t="n">
        <v>0</v>
      </c>
      <c r="CQ191" s="135" t="n">
        <v>0</v>
      </c>
      <c r="CR191" s="135" t="n">
        <v>0</v>
      </c>
      <c r="CS191" s="135" t="n">
        <v>0</v>
      </c>
      <c r="CT191" s="135" t="n">
        <v>0</v>
      </c>
      <c r="CU191" s="135" t="n">
        <v>0</v>
      </c>
      <c r="CV191" s="135" t="n">
        <v>0</v>
      </c>
      <c r="CW191" s="135" t="n">
        <v>0</v>
      </c>
      <c r="CX191" s="135" t="n">
        <v>0</v>
      </c>
      <c r="CY191" s="135" t="n">
        <v>0</v>
      </c>
      <c r="CZ191" s="135" t="n">
        <v>0</v>
      </c>
      <c r="DA191" s="135" t="n">
        <v>0</v>
      </c>
      <c r="DB191" s="135" t="n">
        <v>0</v>
      </c>
    </row>
    <row r="192" customFormat="false" ht="14.25" hidden="false" customHeight="false" outlineLevel="3" collapsed="false">
      <c r="E192" s="3" t="s">
        <v>371</v>
      </c>
      <c r="G192" s="7" t="str">
        <f aca="false">Currency_unit&amp;"'M"</f>
        <v>US$'M</v>
      </c>
      <c r="Y192" s="99" t="n">
        <f aca="false">SUM(AA192:DB192)</f>
        <v>0</v>
      </c>
      <c r="AA192" s="135" t="n">
        <v>0</v>
      </c>
      <c r="AB192" s="135" t="n">
        <v>0</v>
      </c>
      <c r="AC192" s="135" t="n">
        <v>0</v>
      </c>
      <c r="AD192" s="135" t="n">
        <v>0</v>
      </c>
      <c r="AE192" s="135" t="n">
        <v>0</v>
      </c>
      <c r="AF192" s="135" t="n">
        <v>0</v>
      </c>
      <c r="AG192" s="135" t="n">
        <v>0</v>
      </c>
      <c r="AH192" s="135" t="n">
        <v>0</v>
      </c>
      <c r="AI192" s="135" t="n">
        <v>0</v>
      </c>
      <c r="AJ192" s="135" t="n">
        <v>0</v>
      </c>
      <c r="AK192" s="135" t="n">
        <v>0</v>
      </c>
      <c r="AL192" s="135" t="n">
        <v>0</v>
      </c>
      <c r="AM192" s="135" t="n">
        <v>0</v>
      </c>
      <c r="AN192" s="135" t="n">
        <v>0</v>
      </c>
      <c r="AO192" s="135" t="n">
        <v>0</v>
      </c>
      <c r="AP192" s="135" t="n">
        <v>0</v>
      </c>
      <c r="AQ192" s="135" t="n">
        <v>0</v>
      </c>
      <c r="AR192" s="135" t="n">
        <v>0</v>
      </c>
      <c r="AS192" s="135" t="n">
        <v>0</v>
      </c>
      <c r="AT192" s="135" t="n">
        <v>0</v>
      </c>
      <c r="AU192" s="135" t="n">
        <v>0</v>
      </c>
      <c r="AV192" s="135" t="n">
        <v>0</v>
      </c>
      <c r="AW192" s="135" t="n">
        <v>0</v>
      </c>
      <c r="AX192" s="135" t="n">
        <v>0</v>
      </c>
      <c r="AY192" s="135" t="n">
        <v>0</v>
      </c>
      <c r="AZ192" s="135" t="n">
        <v>0</v>
      </c>
      <c r="BA192" s="135" t="n">
        <v>0</v>
      </c>
      <c r="BB192" s="135" t="n">
        <v>0</v>
      </c>
      <c r="BC192" s="135" t="n">
        <v>0</v>
      </c>
      <c r="BD192" s="135" t="n">
        <v>0</v>
      </c>
      <c r="BE192" s="135" t="n">
        <v>0</v>
      </c>
      <c r="BF192" s="135" t="n">
        <v>0</v>
      </c>
      <c r="BG192" s="135" t="n">
        <v>0</v>
      </c>
      <c r="BH192" s="135" t="n">
        <v>0</v>
      </c>
      <c r="BI192" s="135" t="n">
        <v>0</v>
      </c>
      <c r="BJ192" s="135" t="n">
        <v>0</v>
      </c>
      <c r="BK192" s="135" t="n">
        <v>0</v>
      </c>
      <c r="BL192" s="135" t="n">
        <v>0</v>
      </c>
      <c r="BM192" s="135" t="n">
        <v>0</v>
      </c>
      <c r="BN192" s="135" t="n">
        <v>0</v>
      </c>
      <c r="BO192" s="135" t="n">
        <v>0</v>
      </c>
      <c r="BP192" s="135" t="n">
        <v>0</v>
      </c>
      <c r="BQ192" s="135" t="n">
        <v>0</v>
      </c>
      <c r="BR192" s="135" t="n">
        <v>0</v>
      </c>
      <c r="BS192" s="135" t="n">
        <v>0</v>
      </c>
      <c r="BT192" s="135" t="n">
        <v>0</v>
      </c>
      <c r="BU192" s="135" t="n">
        <v>0</v>
      </c>
      <c r="BV192" s="135" t="n">
        <v>0</v>
      </c>
      <c r="BW192" s="135" t="n">
        <v>0</v>
      </c>
      <c r="BX192" s="135" t="n">
        <v>0</v>
      </c>
      <c r="BY192" s="135" t="n">
        <v>0</v>
      </c>
      <c r="BZ192" s="135" t="n">
        <v>0</v>
      </c>
      <c r="CA192" s="135" t="n">
        <v>0</v>
      </c>
      <c r="CB192" s="135" t="n">
        <v>0</v>
      </c>
      <c r="CC192" s="135" t="n">
        <v>0</v>
      </c>
      <c r="CD192" s="135" t="n">
        <v>0</v>
      </c>
      <c r="CE192" s="135" t="n">
        <v>0</v>
      </c>
      <c r="CF192" s="135" t="n">
        <v>0</v>
      </c>
      <c r="CG192" s="135" t="n">
        <v>0</v>
      </c>
      <c r="CH192" s="135" t="n">
        <v>0</v>
      </c>
      <c r="CI192" s="135" t="n">
        <v>0</v>
      </c>
      <c r="CJ192" s="135" t="n">
        <v>0</v>
      </c>
      <c r="CK192" s="135" t="n">
        <v>0</v>
      </c>
      <c r="CL192" s="135" t="n">
        <v>0</v>
      </c>
      <c r="CM192" s="135" t="n">
        <v>0</v>
      </c>
      <c r="CN192" s="135" t="n">
        <v>0</v>
      </c>
      <c r="CO192" s="135" t="n">
        <v>0</v>
      </c>
      <c r="CP192" s="135" t="n">
        <v>0</v>
      </c>
      <c r="CQ192" s="135" t="n">
        <v>0</v>
      </c>
      <c r="CR192" s="135" t="n">
        <v>0</v>
      </c>
      <c r="CS192" s="135" t="n">
        <v>0</v>
      </c>
      <c r="CT192" s="135" t="n">
        <v>0</v>
      </c>
      <c r="CU192" s="135" t="n">
        <v>0</v>
      </c>
      <c r="CV192" s="135" t="n">
        <v>0</v>
      </c>
      <c r="CW192" s="135" t="n">
        <v>0</v>
      </c>
      <c r="CX192" s="135" t="n">
        <v>0</v>
      </c>
      <c r="CY192" s="135" t="n">
        <v>0</v>
      </c>
      <c r="CZ192" s="135" t="n">
        <v>0</v>
      </c>
      <c r="DA192" s="135" t="n">
        <v>0</v>
      </c>
      <c r="DB192" s="135" t="n">
        <v>0</v>
      </c>
    </row>
    <row r="193" customFormat="false" ht="14.25" hidden="false" customHeight="false" outlineLevel="3" collapsed="false">
      <c r="E193" s="3" t="s">
        <v>372</v>
      </c>
      <c r="G193" s="7" t="str">
        <f aca="false">Currency_unit&amp;"'M"</f>
        <v>US$'M</v>
      </c>
      <c r="Y193" s="99" t="n">
        <f aca="false">SUM(AA193:DB193)</f>
        <v>0</v>
      </c>
      <c r="AA193" s="135" t="n">
        <v>0</v>
      </c>
      <c r="AB193" s="135" t="n">
        <v>0</v>
      </c>
      <c r="AC193" s="135" t="n">
        <v>0</v>
      </c>
      <c r="AD193" s="135" t="n">
        <v>0</v>
      </c>
      <c r="AE193" s="135" t="n">
        <v>0</v>
      </c>
      <c r="AF193" s="135" t="n">
        <v>0</v>
      </c>
      <c r="AG193" s="135" t="n">
        <v>0</v>
      </c>
      <c r="AH193" s="135" t="n">
        <v>0</v>
      </c>
      <c r="AI193" s="135" t="n">
        <v>0</v>
      </c>
      <c r="AJ193" s="135" t="n">
        <v>0</v>
      </c>
      <c r="AK193" s="135" t="n">
        <v>0</v>
      </c>
      <c r="AL193" s="135" t="n">
        <v>0</v>
      </c>
      <c r="AM193" s="135" t="n">
        <v>0</v>
      </c>
      <c r="AN193" s="135" t="n">
        <v>0</v>
      </c>
      <c r="AO193" s="135" t="n">
        <v>0</v>
      </c>
      <c r="AP193" s="135" t="n">
        <v>0</v>
      </c>
      <c r="AQ193" s="135" t="n">
        <v>0</v>
      </c>
      <c r="AR193" s="135" t="n">
        <v>0</v>
      </c>
      <c r="AS193" s="135" t="n">
        <v>0</v>
      </c>
      <c r="AT193" s="135" t="n">
        <v>0</v>
      </c>
      <c r="AU193" s="135" t="n">
        <v>0</v>
      </c>
      <c r="AV193" s="135" t="n">
        <v>0</v>
      </c>
      <c r="AW193" s="135" t="n">
        <v>0</v>
      </c>
      <c r="AX193" s="135" t="n">
        <v>0</v>
      </c>
      <c r="AY193" s="135" t="n">
        <v>0</v>
      </c>
      <c r="AZ193" s="135" t="n">
        <v>0</v>
      </c>
      <c r="BA193" s="135" t="n">
        <v>0</v>
      </c>
      <c r="BB193" s="135" t="n">
        <v>0</v>
      </c>
      <c r="BC193" s="135" t="n">
        <v>0</v>
      </c>
      <c r="BD193" s="135" t="n">
        <v>0</v>
      </c>
      <c r="BE193" s="135" t="n">
        <v>0</v>
      </c>
      <c r="BF193" s="135" t="n">
        <v>0</v>
      </c>
      <c r="BG193" s="135" t="n">
        <v>0</v>
      </c>
      <c r="BH193" s="135" t="n">
        <v>0</v>
      </c>
      <c r="BI193" s="135" t="n">
        <v>0</v>
      </c>
      <c r="BJ193" s="135" t="n">
        <v>0</v>
      </c>
      <c r="BK193" s="135" t="n">
        <v>0</v>
      </c>
      <c r="BL193" s="135" t="n">
        <v>0</v>
      </c>
      <c r="BM193" s="135" t="n">
        <v>0</v>
      </c>
      <c r="BN193" s="135" t="n">
        <v>0</v>
      </c>
      <c r="BO193" s="135" t="n">
        <v>0</v>
      </c>
      <c r="BP193" s="135" t="n">
        <v>0</v>
      </c>
      <c r="BQ193" s="135" t="n">
        <v>0</v>
      </c>
      <c r="BR193" s="135" t="n">
        <v>0</v>
      </c>
      <c r="BS193" s="135" t="n">
        <v>0</v>
      </c>
      <c r="BT193" s="135" t="n">
        <v>0</v>
      </c>
      <c r="BU193" s="135" t="n">
        <v>0</v>
      </c>
      <c r="BV193" s="135" t="n">
        <v>0</v>
      </c>
      <c r="BW193" s="135" t="n">
        <v>0</v>
      </c>
      <c r="BX193" s="135" t="n">
        <v>0</v>
      </c>
      <c r="BY193" s="135" t="n">
        <v>0</v>
      </c>
      <c r="BZ193" s="135" t="n">
        <v>0</v>
      </c>
      <c r="CA193" s="135" t="n">
        <v>0</v>
      </c>
      <c r="CB193" s="135" t="n">
        <v>0</v>
      </c>
      <c r="CC193" s="135" t="n">
        <v>0</v>
      </c>
      <c r="CD193" s="135" t="n">
        <v>0</v>
      </c>
      <c r="CE193" s="135" t="n">
        <v>0</v>
      </c>
      <c r="CF193" s="135" t="n">
        <v>0</v>
      </c>
      <c r="CG193" s="135" t="n">
        <v>0</v>
      </c>
      <c r="CH193" s="135" t="n">
        <v>0</v>
      </c>
      <c r="CI193" s="135" t="n">
        <v>0</v>
      </c>
      <c r="CJ193" s="135" t="n">
        <v>0</v>
      </c>
      <c r="CK193" s="135" t="n">
        <v>0</v>
      </c>
      <c r="CL193" s="135" t="n">
        <v>0</v>
      </c>
      <c r="CM193" s="135" t="n">
        <v>0</v>
      </c>
      <c r="CN193" s="135" t="n">
        <v>0</v>
      </c>
      <c r="CO193" s="135" t="n">
        <v>0</v>
      </c>
      <c r="CP193" s="135" t="n">
        <v>0</v>
      </c>
      <c r="CQ193" s="135" t="n">
        <v>0</v>
      </c>
      <c r="CR193" s="135" t="n">
        <v>0</v>
      </c>
      <c r="CS193" s="135" t="n">
        <v>0</v>
      </c>
      <c r="CT193" s="135" t="n">
        <v>0</v>
      </c>
      <c r="CU193" s="135" t="n">
        <v>0</v>
      </c>
      <c r="CV193" s="135" t="n">
        <v>0</v>
      </c>
      <c r="CW193" s="135" t="n">
        <v>0</v>
      </c>
      <c r="CX193" s="135" t="n">
        <v>0</v>
      </c>
      <c r="CY193" s="135" t="n">
        <v>0</v>
      </c>
      <c r="CZ193" s="135" t="n">
        <v>0</v>
      </c>
      <c r="DA193" s="135" t="n">
        <v>0</v>
      </c>
      <c r="DB193" s="135" t="n">
        <v>0</v>
      </c>
    </row>
    <row r="194" customFormat="false" ht="14.25" hidden="false" customHeight="false" outlineLevel="3" collapsed="false">
      <c r="E194" s="131" t="s">
        <v>373</v>
      </c>
      <c r="G194" s="71" t="str">
        <f aca="false">Currency_unit&amp;"'M"</f>
        <v>US$'M</v>
      </c>
      <c r="Y194" s="137" t="n">
        <f aca="false">SUM(AA194:DB194)</f>
        <v>3958.80722712107</v>
      </c>
      <c r="AA194" s="136" t="n">
        <f aca="false">SUM(AA181:AA193)</f>
        <v>0</v>
      </c>
      <c r="AB194" s="136" t="n">
        <f aca="false">SUM(AB181:AB193)</f>
        <v>0</v>
      </c>
      <c r="AC194" s="136" t="n">
        <f aca="false">SUM(AC181:AC193)</f>
        <v>0</v>
      </c>
      <c r="AD194" s="136" t="n">
        <f aca="false">SUM(AD181:AD193)</f>
        <v>0</v>
      </c>
      <c r="AE194" s="136" t="n">
        <f aca="false">SUM(AE181:AE193)</f>
        <v>65.8005164664186</v>
      </c>
      <c r="AF194" s="136" t="n">
        <f aca="false">SUM(AF181:AF193)</f>
        <v>114.395636134537</v>
      </c>
      <c r="AG194" s="136" t="n">
        <f aca="false">SUM(AG181:AG193)</f>
        <v>125.593665251251</v>
      </c>
      <c r="AH194" s="136" t="n">
        <f aca="false">SUM(AH181:AH193)</f>
        <v>124.949074370861</v>
      </c>
      <c r="AI194" s="136" t="n">
        <f aca="false">SUM(AI181:AI193)</f>
        <v>122.954828313387</v>
      </c>
      <c r="AJ194" s="136" t="n">
        <f aca="false">SUM(AJ181:AJ193)</f>
        <v>124.173815539641</v>
      </c>
      <c r="AK194" s="136" t="n">
        <f aca="false">SUM(AK181:AK193)</f>
        <v>112.518628123449</v>
      </c>
      <c r="AL194" s="136" t="n">
        <f aca="false">SUM(AL181:AL193)</f>
        <v>99.840662023947</v>
      </c>
      <c r="AM194" s="136" t="n">
        <f aca="false">SUM(AM181:AM193)</f>
        <v>88.9794185206811</v>
      </c>
      <c r="AN194" s="136" t="n">
        <f aca="false">SUM(AN181:AN193)</f>
        <v>84.3273487393194</v>
      </c>
      <c r="AO194" s="136" t="n">
        <f aca="false">SUM(AO181:AO193)</f>
        <v>87.1508960797123</v>
      </c>
      <c r="AP194" s="136" t="n">
        <f aca="false">SUM(AP181:AP193)</f>
        <v>90.4592178412929</v>
      </c>
      <c r="AQ194" s="136" t="n">
        <f aca="false">SUM(AQ181:AQ193)</f>
        <v>98.1757498529454</v>
      </c>
      <c r="AR194" s="136" t="n">
        <f aca="false">SUM(AR181:AR193)</f>
        <v>98.8096491660491</v>
      </c>
      <c r="AS194" s="136" t="n">
        <f aca="false">SUM(AS181:AS193)</f>
        <v>99.2990696435885</v>
      </c>
      <c r="AT194" s="136" t="n">
        <f aca="false">SUM(AT181:AT193)</f>
        <v>90.0141832529249</v>
      </c>
      <c r="AU194" s="136" t="n">
        <f aca="false">SUM(AU181:AU193)</f>
        <v>90.0522204328732</v>
      </c>
      <c r="AV194" s="136" t="n">
        <f aca="false">SUM(AV181:AV193)</f>
        <v>78.7619585281566</v>
      </c>
      <c r="AW194" s="136" t="n">
        <f aca="false">SUM(AW181:AW193)</f>
        <v>85.6697772145863</v>
      </c>
      <c r="AX194" s="136" t="n">
        <f aca="false">SUM(AX181:AX193)</f>
        <v>82.980520211699</v>
      </c>
      <c r="AY194" s="136" t="n">
        <f aca="false">SUM(AY181:AY193)</f>
        <v>81.5700348280732</v>
      </c>
      <c r="AZ194" s="136" t="n">
        <f aca="false">SUM(AZ181:AZ193)</f>
        <v>84.446826265925</v>
      </c>
      <c r="BA194" s="136" t="n">
        <f aca="false">SUM(BA181:BA193)</f>
        <v>78.709880608296</v>
      </c>
      <c r="BB194" s="136" t="n">
        <f aca="false">SUM(BB181:BB193)</f>
        <v>70.7269513531529</v>
      </c>
      <c r="BC194" s="136" t="n">
        <f aca="false">SUM(BC181:BC193)</f>
        <v>81.3329499718456</v>
      </c>
      <c r="BD194" s="136" t="n">
        <f aca="false">SUM(BD181:BD193)</f>
        <v>84.502922418027</v>
      </c>
      <c r="BE194" s="136" t="n">
        <f aca="false">SUM(BE181:BE193)</f>
        <v>76.3495471893094</v>
      </c>
      <c r="BF194" s="136" t="n">
        <f aca="false">SUM(BF181:BF193)</f>
        <v>75.0456508246075</v>
      </c>
      <c r="BG194" s="136" t="n">
        <f aca="false">SUM(BG181:BG193)</f>
        <v>77.2018695529321</v>
      </c>
      <c r="BH194" s="136" t="n">
        <f aca="false">SUM(BH181:BH193)</f>
        <v>77.3371133985981</v>
      </c>
      <c r="BI194" s="136" t="n">
        <f aca="false">SUM(BI181:BI193)</f>
        <v>78.4960416550302</v>
      </c>
      <c r="BJ194" s="136" t="n">
        <f aca="false">SUM(BJ181:BJ193)</f>
        <v>87.4419125147206</v>
      </c>
      <c r="BK194" s="136" t="n">
        <f aca="false">SUM(BK181:BK193)</f>
        <v>85.6550000223067</v>
      </c>
      <c r="BL194" s="136" t="n">
        <f aca="false">SUM(BL181:BL193)</f>
        <v>83.3045734560737</v>
      </c>
      <c r="BM194" s="136" t="n">
        <f aca="false">SUM(BM181:BM193)</f>
        <v>75.6836403785873</v>
      </c>
      <c r="BN194" s="136" t="n">
        <f aca="false">SUM(BN181:BN193)</f>
        <v>80.4653159447339</v>
      </c>
      <c r="BO194" s="136" t="n">
        <f aca="false">SUM(BO181:BO193)</f>
        <v>84.3580683208608</v>
      </c>
      <c r="BP194" s="136" t="n">
        <f aca="false">SUM(BP181:BP193)</f>
        <v>53.9953275775577</v>
      </c>
      <c r="BQ194" s="136" t="n">
        <f aca="false">SUM(BQ181:BQ193)</f>
        <v>54.1411414363102</v>
      </c>
      <c r="BR194" s="136" t="n">
        <f aca="false">SUM(BR181:BR193)</f>
        <v>53.9952158575728</v>
      </c>
      <c r="BS194" s="136" t="n">
        <f aca="false">SUM(BS181:BS193)</f>
        <v>53.9952158575728</v>
      </c>
      <c r="BT194" s="136" t="n">
        <f aca="false">SUM(BT181:BT193)</f>
        <v>43.133800039794</v>
      </c>
      <c r="BU194" s="136" t="n">
        <f aca="false">SUM(BU181:BU193)</f>
        <v>43.1431051093838</v>
      </c>
      <c r="BV194" s="136" t="n">
        <f aca="false">SUM(BV181:BV193)</f>
        <v>43.0989927400337</v>
      </c>
      <c r="BW194" s="136" t="n">
        <f aca="false">SUM(BW181:BW193)</f>
        <v>43.0989927400337</v>
      </c>
      <c r="BX194" s="136" t="n">
        <f aca="false">SUM(BX181:BX193)</f>
        <v>43.0989927400337</v>
      </c>
      <c r="BY194" s="136" t="n">
        <f aca="false">SUM(BY181:BY193)</f>
        <v>43.1431051093838</v>
      </c>
      <c r="BZ194" s="136" t="n">
        <f aca="false">SUM(BZ181:BZ193)</f>
        <v>43.0989927400337</v>
      </c>
      <c r="CA194" s="136" t="n">
        <f aca="false">SUM(CA181:CA193)</f>
        <v>43.0989927400337</v>
      </c>
      <c r="CB194" s="136" t="n">
        <f aca="false">SUM(CB181:CB193)</f>
        <v>43.0989927400337</v>
      </c>
      <c r="CC194" s="136" t="n">
        <f aca="false">SUM(CC181:CC193)</f>
        <v>27.1312252828906</v>
      </c>
      <c r="CD194" s="136" t="n">
        <f aca="false">SUM(CD181:CD193)</f>
        <v>0</v>
      </c>
      <c r="CE194" s="136" t="n">
        <f aca="false">SUM(CE181:CE193)</f>
        <v>0</v>
      </c>
      <c r="CF194" s="136" t="n">
        <f aca="false">SUM(CF181:CF193)</f>
        <v>0</v>
      </c>
      <c r="CG194" s="136" t="n">
        <f aca="false">SUM(CG181:CG193)</f>
        <v>0</v>
      </c>
      <c r="CH194" s="136" t="n">
        <f aca="false">SUM(CH181:CH193)</f>
        <v>0</v>
      </c>
      <c r="CI194" s="136" t="n">
        <f aca="false">SUM(CI181:CI193)</f>
        <v>0</v>
      </c>
      <c r="CJ194" s="136" t="n">
        <f aca="false">SUM(CJ181:CJ193)</f>
        <v>0</v>
      </c>
      <c r="CK194" s="136" t="n">
        <f aca="false">SUM(CK181:CK193)</f>
        <v>0</v>
      </c>
      <c r="CL194" s="136" t="n">
        <f aca="false">SUM(CL181:CL193)</f>
        <v>0</v>
      </c>
      <c r="CM194" s="136" t="n">
        <f aca="false">SUM(CM181:CM193)</f>
        <v>0</v>
      </c>
      <c r="CN194" s="136" t="n">
        <f aca="false">SUM(CN181:CN193)</f>
        <v>0</v>
      </c>
      <c r="CO194" s="136" t="n">
        <f aca="false">SUM(CO181:CO193)</f>
        <v>0</v>
      </c>
      <c r="CP194" s="136" t="n">
        <f aca="false">SUM(CP181:CP193)</f>
        <v>0</v>
      </c>
      <c r="CQ194" s="136" t="n">
        <f aca="false">SUM(CQ181:CQ193)</f>
        <v>0</v>
      </c>
      <c r="CR194" s="136" t="n">
        <f aca="false">SUM(CR181:CR193)</f>
        <v>0</v>
      </c>
      <c r="CS194" s="136" t="n">
        <f aca="false">SUM(CS181:CS193)</f>
        <v>0</v>
      </c>
      <c r="CT194" s="136" t="n">
        <f aca="false">SUM(CT181:CT193)</f>
        <v>0</v>
      </c>
      <c r="CU194" s="136" t="n">
        <f aca="false">SUM(CU181:CU193)</f>
        <v>0</v>
      </c>
      <c r="CV194" s="136" t="n">
        <f aca="false">SUM(CV181:CV193)</f>
        <v>0</v>
      </c>
      <c r="CW194" s="136" t="n">
        <f aca="false">SUM(CW181:CW193)</f>
        <v>0</v>
      </c>
      <c r="CX194" s="136" t="n">
        <f aca="false">SUM(CX181:CX193)</f>
        <v>0</v>
      </c>
      <c r="CY194" s="136" t="n">
        <f aca="false">SUM(CY181:CY193)</f>
        <v>0</v>
      </c>
      <c r="CZ194" s="136" t="n">
        <f aca="false">SUM(CZ181:CZ193)</f>
        <v>0</v>
      </c>
      <c r="DA194" s="136" t="n">
        <f aca="false">SUM(DA181:DA193)</f>
        <v>0</v>
      </c>
      <c r="DB194" s="136" t="n">
        <f aca="false">SUM(DB181:DB193)</f>
        <v>0</v>
      </c>
    </row>
    <row r="195" customFormat="false" ht="14.25" hidden="false" customHeight="false" outlineLevel="3" collapsed="false"/>
    <row r="196" customFormat="false" ht="14.25" hidden="false" customHeight="false" outlineLevel="3" collapsed="false">
      <c r="C196" s="78" t="s">
        <v>265</v>
      </c>
    </row>
    <row r="197" customFormat="false" ht="14.25" hidden="false" customHeight="false" outlineLevel="3" collapsed="false"/>
    <row r="198" customFormat="false" ht="14.25" hidden="false" customHeight="false" outlineLevel="3" collapsed="false">
      <c r="E198" s="3" t="str">
        <f aca="false">'Assumptions - Base'!E175</f>
        <v>NSR Royalty</v>
      </c>
      <c r="F198" s="114" t="n">
        <f aca="false">'Assumptions - Base'!F175</f>
        <v>0.015</v>
      </c>
      <c r="G198" s="71" t="str">
        <f aca="false">'Assumptions - Base'!G175</f>
        <v>% of NSR Revenue</v>
      </c>
    </row>
    <row r="199" customFormat="false" ht="14.25" hidden="false" customHeight="false" outlineLevel="3" collapsed="false">
      <c r="G199" s="71"/>
      <c r="Y199" s="99"/>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3"/>
      <c r="BP199" s="93"/>
      <c r="BQ199" s="93"/>
      <c r="BR199" s="93"/>
      <c r="BS199" s="93"/>
      <c r="BT199" s="93"/>
      <c r="BU199" s="93"/>
      <c r="BV199" s="93"/>
      <c r="BW199" s="93"/>
      <c r="BX199" s="93"/>
      <c r="BY199" s="93"/>
      <c r="BZ199" s="93"/>
      <c r="CA199" s="93"/>
      <c r="CB199" s="93"/>
      <c r="CC199" s="93"/>
      <c r="CD199" s="93"/>
      <c r="CE199" s="93"/>
      <c r="CF199" s="93"/>
      <c r="CG199" s="93"/>
      <c r="CH199" s="93"/>
      <c r="CI199" s="93"/>
      <c r="CJ199" s="93"/>
      <c r="CK199" s="93"/>
      <c r="CL199" s="93"/>
      <c r="CM199" s="93"/>
      <c r="CN199" s="93"/>
      <c r="CO199" s="93"/>
      <c r="CP199" s="93"/>
      <c r="CQ199" s="93"/>
      <c r="CR199" s="93"/>
      <c r="CS199" s="93"/>
      <c r="CT199" s="93"/>
      <c r="CU199" s="93"/>
      <c r="CV199" s="93"/>
      <c r="CW199" s="93"/>
      <c r="CX199" s="93"/>
      <c r="CY199" s="93"/>
      <c r="CZ199" s="93"/>
      <c r="DA199" s="93"/>
      <c r="DB199" s="93"/>
    </row>
    <row r="200" customFormat="false" ht="14.25" hidden="false" customHeight="false" outlineLevel="3" collapsed="false">
      <c r="E200" s="3" t="str">
        <f aca="false">E198&amp;" royalty"</f>
        <v>NSR Royalty royalty</v>
      </c>
      <c r="G200" s="71" t="str">
        <f aca="false">Currency_unit&amp;"'M"</f>
        <v>US$'M</v>
      </c>
      <c r="Y200" s="99" t="n">
        <f aca="false">SUM(AA200:DB200)</f>
        <v>1117.1281922611</v>
      </c>
      <c r="AA200" s="93" t="n">
        <f aca="false">'Assumptions - Base'!$F$175*(AA171-AA194)</f>
        <v>0</v>
      </c>
      <c r="AB200" s="93" t="n">
        <f aca="false">'Assumptions - Base'!$F$175*(AB171-AB194)</f>
        <v>0</v>
      </c>
      <c r="AC200" s="93" t="n">
        <f aca="false">'Assumptions - Base'!$F$175*(AC171-AC194)</f>
        <v>0</v>
      </c>
      <c r="AD200" s="93" t="n">
        <f aca="false">'Assumptions - Base'!$F$175*(AD171-AD194)</f>
        <v>0</v>
      </c>
      <c r="AE200" s="93" t="n">
        <f aca="false">'Assumptions - Base'!$F$175*(AE171-AE194)</f>
        <v>15.7370575880364</v>
      </c>
      <c r="AF200" s="93" t="n">
        <f aca="false">'Assumptions - Base'!$F$175*(AF171-AF194)</f>
        <v>34.7486085248966</v>
      </c>
      <c r="AG200" s="93" t="n">
        <f aca="false">'Assumptions - Base'!$F$175*(AG171-AG194)</f>
        <v>40.0087425748986</v>
      </c>
      <c r="AH200" s="93" t="n">
        <f aca="false">'Assumptions - Base'!$F$175*(AH171-AH194)</f>
        <v>39.6782962948122</v>
      </c>
      <c r="AI200" s="93" t="n">
        <f aca="false">'Assumptions - Base'!$F$175*(AI171-AI194)</f>
        <v>42.5511471426935</v>
      </c>
      <c r="AJ200" s="93" t="n">
        <f aca="false">'Assumptions - Base'!$F$175*(AJ171-AJ194)</f>
        <v>43.9325753664897</v>
      </c>
      <c r="AK200" s="93" t="n">
        <f aca="false">'Assumptions - Base'!$F$175*(AK171-AK194)</f>
        <v>37.2994553141422</v>
      </c>
      <c r="AL200" s="93" t="n">
        <f aca="false">'Assumptions - Base'!$F$175*(AL171-AL194)</f>
        <v>31.6623348891581</v>
      </c>
      <c r="AM200" s="93" t="n">
        <f aca="false">'Assumptions - Base'!$F$175*(AM171-AM194)</f>
        <v>25.9670444613298</v>
      </c>
      <c r="AN200" s="93" t="n">
        <f aca="false">'Assumptions - Base'!$F$175*(AN171-AN194)</f>
        <v>24.3619402684699</v>
      </c>
      <c r="AO200" s="93" t="n">
        <f aca="false">'Assumptions - Base'!$F$175*(AO171-AO194)</f>
        <v>26.4814103005505</v>
      </c>
      <c r="AP200" s="93" t="n">
        <f aca="false">'Assumptions - Base'!$F$175*(AP171-AP194)</f>
        <v>28.0599947670588</v>
      </c>
      <c r="AQ200" s="93" t="n">
        <f aca="false">'Assumptions - Base'!$F$175*(AQ171-AQ194)</f>
        <v>31.8976305816154</v>
      </c>
      <c r="AR200" s="93" t="n">
        <f aca="false">'Assumptions - Base'!$F$175*(AR171-AR194)</f>
        <v>31.6978816164989</v>
      </c>
      <c r="AS200" s="93" t="n">
        <f aca="false">'Assumptions - Base'!$F$175*(AS171-AS194)</f>
        <v>32.2523975811401</v>
      </c>
      <c r="AT200" s="93" t="n">
        <f aca="false">'Assumptions - Base'!$F$175*(AT171-AT194)</f>
        <v>26.6293349084619</v>
      </c>
      <c r="AU200" s="93" t="n">
        <f aca="false">'Assumptions - Base'!$F$175*(AU171-AU194)</f>
        <v>26.2504857840756</v>
      </c>
      <c r="AV200" s="93" t="n">
        <f aca="false">'Assumptions - Base'!$F$175*(AV171-AV194)</f>
        <v>22.4282654058402</v>
      </c>
      <c r="AW200" s="93" t="n">
        <f aca="false">'Assumptions - Base'!$F$175*(AW171-AW194)</f>
        <v>25.4552753645926</v>
      </c>
      <c r="AX200" s="93" t="n">
        <f aca="false">'Assumptions - Base'!$F$175*(AX171-AX194)</f>
        <v>23.9463440801913</v>
      </c>
      <c r="AY200" s="93" t="n">
        <f aca="false">'Assumptions - Base'!$F$175*(AY171-AY194)</f>
        <v>22.9673862401347</v>
      </c>
      <c r="AZ200" s="93" t="n">
        <f aca="false">'Assumptions - Base'!$F$175*(AZ171-AZ194)</f>
        <v>24.4460470175971</v>
      </c>
      <c r="BA200" s="93" t="n">
        <f aca="false">'Assumptions - Base'!$F$175*(BA171-BA194)</f>
        <v>22.5730280538667</v>
      </c>
      <c r="BB200" s="93" t="n">
        <f aca="false">'Assumptions - Base'!$F$175*(BB171-BB194)</f>
        <v>18.8135332099811</v>
      </c>
      <c r="BC200" s="93" t="n">
        <f aca="false">'Assumptions - Base'!$F$175*(BC171-BC194)</f>
        <v>22.3797936980459</v>
      </c>
      <c r="BD200" s="93" t="n">
        <f aca="false">'Assumptions - Base'!$F$175*(BD171-BD194)</f>
        <v>23.2060396516224</v>
      </c>
      <c r="BE200" s="93" t="n">
        <f aca="false">'Assumptions - Base'!$F$175*(BE171-BE194)</f>
        <v>21.3772741611783</v>
      </c>
      <c r="BF200" s="93" t="n">
        <f aca="false">'Assumptions - Base'!$F$175*(BF171-BF194)</f>
        <v>20.9579693987152</v>
      </c>
      <c r="BG200" s="93" t="n">
        <f aca="false">'Assumptions - Base'!$F$175*(BG171-BG194)</f>
        <v>21.6082680126047</v>
      </c>
      <c r="BH200" s="93" t="n">
        <f aca="false">'Assumptions - Base'!$F$175*(BH171-BH194)</f>
        <v>21.9557109188531</v>
      </c>
      <c r="BI200" s="93" t="n">
        <f aca="false">'Assumptions - Base'!$F$175*(BI171-BI194)</f>
        <v>22.716181957432</v>
      </c>
      <c r="BJ200" s="93" t="n">
        <f aca="false">'Assumptions - Base'!$F$175*(BJ171-BJ194)</f>
        <v>27.1700993330938</v>
      </c>
      <c r="BK200" s="93" t="n">
        <f aca="false">'Assumptions - Base'!$F$175*(BK171-BK194)</f>
        <v>26.8110755460097</v>
      </c>
      <c r="BL200" s="93" t="n">
        <f aca="false">'Assumptions - Base'!$F$175*(BL171-BL194)</f>
        <v>25.231487032218</v>
      </c>
      <c r="BM200" s="93" t="n">
        <f aca="false">'Assumptions - Base'!$F$175*(BM171-BM194)</f>
        <v>21.6189203464146</v>
      </c>
      <c r="BN200" s="93" t="n">
        <f aca="false">'Assumptions - Base'!$F$175*(BN171-BN194)</f>
        <v>23.4837416057776</v>
      </c>
      <c r="BO200" s="93" t="n">
        <f aca="false">'Assumptions - Base'!$F$175*(BO171-BO194)</f>
        <v>25.3236959592407</v>
      </c>
      <c r="BP200" s="93" t="n">
        <f aca="false">'Assumptions - Base'!$F$175*(BP171-BP194)</f>
        <v>12.504648849076</v>
      </c>
      <c r="BQ200" s="93" t="n">
        <f aca="false">'Assumptions - Base'!$F$175*(BQ171-BQ194)</f>
        <v>12.5285114993656</v>
      </c>
      <c r="BR200" s="93" t="n">
        <f aca="false">'Assumptions - Base'!$F$175*(BR171-BR194)</f>
        <v>12.4678265500849</v>
      </c>
      <c r="BS200" s="93" t="n">
        <f aca="false">'Assumptions - Base'!$F$175*(BS171-BS194)</f>
        <v>12.4678265500849</v>
      </c>
      <c r="BT200" s="93" t="n">
        <f aca="false">'Assumptions - Base'!$F$175*(BT171-BT194)</f>
        <v>7.10401697855463</v>
      </c>
      <c r="BU200" s="93" t="n">
        <f aca="false">'Assumptions - Base'!$F$175*(BU171-BU194)</f>
        <v>7.01975868099262</v>
      </c>
      <c r="BV200" s="93" t="n">
        <f aca="false">'Assumptions - Base'!$F$175*(BV171-BV194)</f>
        <v>7.00119451899613</v>
      </c>
      <c r="BW200" s="93" t="n">
        <f aca="false">'Assumptions - Base'!$F$175*(BW171-BW194)</f>
        <v>7.00119451899613</v>
      </c>
      <c r="BX200" s="93" t="n">
        <f aca="false">'Assumptions - Base'!$F$175*(BX171-BX194)</f>
        <v>7.00119451899613</v>
      </c>
      <c r="BY200" s="93" t="n">
        <f aca="false">'Assumptions - Base'!$F$175*(BY171-BY194)</f>
        <v>7.01975868099262</v>
      </c>
      <c r="BZ200" s="93" t="n">
        <f aca="false">'Assumptions - Base'!$F$175*(BZ171-BZ194)</f>
        <v>7.00119451899613</v>
      </c>
      <c r="CA200" s="93" t="n">
        <f aca="false">'Assumptions - Base'!$F$175*(CA171-CA194)</f>
        <v>7.00119451899613</v>
      </c>
      <c r="CB200" s="93" t="n">
        <f aca="false">'Assumptions - Base'!$F$175*(CB171-CB194)</f>
        <v>7.00119451899613</v>
      </c>
      <c r="CC200" s="93" t="n">
        <f aca="false">'Assumptions - Base'!$F$175*(CC171-CC194)</f>
        <v>0.322202400231634</v>
      </c>
      <c r="CD200" s="93" t="n">
        <f aca="false">'Assumptions - Base'!$F$175*(CD171-CD194)</f>
        <v>0</v>
      </c>
      <c r="CE200" s="93" t="n">
        <f aca="false">'Assumptions - Base'!$F$175*(CE171-CE194)</f>
        <v>0</v>
      </c>
      <c r="CF200" s="93" t="n">
        <f aca="false">'Assumptions - Base'!$F$175*(CF171-CF194)</f>
        <v>0</v>
      </c>
      <c r="CG200" s="93" t="n">
        <f aca="false">'Assumptions - Base'!$F$175*(CG171-CG194)</f>
        <v>0</v>
      </c>
      <c r="CH200" s="93" t="n">
        <f aca="false">'Assumptions - Base'!$F$175*(CH171-CH194)</f>
        <v>0</v>
      </c>
      <c r="CI200" s="93" t="n">
        <f aca="false">'Assumptions - Base'!$F$175*(CI171-CI194)</f>
        <v>0</v>
      </c>
      <c r="CJ200" s="93" t="n">
        <f aca="false">'Assumptions - Base'!$F$175*(CJ171-CJ194)</f>
        <v>0</v>
      </c>
      <c r="CK200" s="93" t="n">
        <f aca="false">'Assumptions - Base'!$F$175*(CK171-CK194)</f>
        <v>0</v>
      </c>
      <c r="CL200" s="93" t="n">
        <f aca="false">'Assumptions - Base'!$F$175*(CL171-CL194)</f>
        <v>0</v>
      </c>
      <c r="CM200" s="93" t="n">
        <f aca="false">'Assumptions - Base'!$F$175*(CM171-CM194)</f>
        <v>0</v>
      </c>
      <c r="CN200" s="93" t="n">
        <f aca="false">'Assumptions - Base'!$F$175*(CN171-CN194)</f>
        <v>0</v>
      </c>
      <c r="CO200" s="93" t="n">
        <f aca="false">'Assumptions - Base'!$F$175*(CO171-CO194)</f>
        <v>0</v>
      </c>
      <c r="CP200" s="93" t="n">
        <f aca="false">'Assumptions - Base'!$F$175*(CP171-CP194)</f>
        <v>0</v>
      </c>
      <c r="CQ200" s="93" t="n">
        <f aca="false">'Assumptions - Base'!$F$175*(CQ171-CQ194)</f>
        <v>0</v>
      </c>
      <c r="CR200" s="93" t="n">
        <f aca="false">'Assumptions - Base'!$F$175*(CR171-CR194)</f>
        <v>0</v>
      </c>
      <c r="CS200" s="93" t="n">
        <f aca="false">'Assumptions - Base'!$F$175*(CS171-CS194)</f>
        <v>0</v>
      </c>
      <c r="CT200" s="93" t="n">
        <f aca="false">'Assumptions - Base'!$F$175*(CT171-CT194)</f>
        <v>0</v>
      </c>
      <c r="CU200" s="93" t="n">
        <f aca="false">'Assumptions - Base'!$F$175*(CU171-CU194)</f>
        <v>0</v>
      </c>
      <c r="CV200" s="93" t="n">
        <f aca="false">'Assumptions - Base'!$F$175*(CV171-CV194)</f>
        <v>0</v>
      </c>
      <c r="CW200" s="93" t="n">
        <f aca="false">'Assumptions - Base'!$F$175*(CW171-CW194)</f>
        <v>0</v>
      </c>
      <c r="CX200" s="93" t="n">
        <f aca="false">'Assumptions - Base'!$F$175*(CX171-CX194)</f>
        <v>0</v>
      </c>
      <c r="CY200" s="93" t="n">
        <f aca="false">'Assumptions - Base'!$F$175*(CY171-CY194)</f>
        <v>0</v>
      </c>
      <c r="CZ200" s="93" t="n">
        <f aca="false">'Assumptions - Base'!$F$175*(CZ171-CZ194)</f>
        <v>0</v>
      </c>
      <c r="DA200" s="93" t="n">
        <f aca="false">'Assumptions - Base'!$F$175*(DA171-DA194)</f>
        <v>0</v>
      </c>
      <c r="DB200" s="93" t="n">
        <f aca="false">'Assumptions - Base'!$F$175*(DB171-DB194)</f>
        <v>0</v>
      </c>
    </row>
    <row r="201" customFormat="false" ht="14.25" hidden="false" customHeight="false" outlineLevel="3" collapsed="false">
      <c r="G201" s="7" t="str">
        <f aca="false">Currency_unit&amp;"'M"</f>
        <v>US$'M</v>
      </c>
      <c r="Y201" s="99" t="n">
        <f aca="false">SUM(AA201:DB201)</f>
        <v>0</v>
      </c>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35"/>
      <c r="BO201" s="135"/>
      <c r="BP201" s="135"/>
      <c r="BQ201" s="135"/>
      <c r="BR201" s="135"/>
      <c r="BS201" s="135"/>
      <c r="BT201" s="135"/>
      <c r="BU201" s="135"/>
      <c r="BV201" s="135"/>
      <c r="BW201" s="135"/>
      <c r="BX201" s="135"/>
      <c r="BY201" s="135"/>
      <c r="BZ201" s="135"/>
      <c r="CA201" s="135"/>
      <c r="CB201" s="135"/>
      <c r="CC201" s="135"/>
      <c r="CD201" s="135"/>
      <c r="CE201" s="135"/>
      <c r="CF201" s="135"/>
      <c r="CG201" s="135"/>
      <c r="CH201" s="135"/>
      <c r="CI201" s="135"/>
      <c r="CJ201" s="135"/>
      <c r="CK201" s="135"/>
      <c r="CL201" s="135"/>
      <c r="CM201" s="135"/>
      <c r="CN201" s="135"/>
      <c r="CO201" s="135"/>
      <c r="CP201" s="135"/>
      <c r="CQ201" s="135"/>
      <c r="CR201" s="135"/>
      <c r="CS201" s="135"/>
      <c r="CT201" s="135"/>
      <c r="CU201" s="135"/>
      <c r="CV201" s="135"/>
      <c r="CW201" s="135"/>
      <c r="CX201" s="135"/>
      <c r="CY201" s="135"/>
      <c r="CZ201" s="135"/>
      <c r="DA201" s="135"/>
      <c r="DB201" s="135"/>
    </row>
    <row r="202" customFormat="false" ht="14.25" hidden="false" customHeight="false" outlineLevel="3" collapsed="false">
      <c r="E202" s="3" t="s">
        <v>374</v>
      </c>
      <c r="G202" s="7" t="str">
        <f aca="false">Currency_unit&amp;"'M"</f>
        <v>US$'M</v>
      </c>
      <c r="Y202" s="99" t="n">
        <f aca="false">SUM(AA202:DB202)</f>
        <v>0</v>
      </c>
      <c r="AA202" s="135" t="n">
        <v>0</v>
      </c>
      <c r="AB202" s="135" t="n">
        <v>0</v>
      </c>
      <c r="AC202" s="135" t="n">
        <v>0</v>
      </c>
      <c r="AD202" s="135" t="n">
        <v>0</v>
      </c>
      <c r="AE202" s="135" t="n">
        <v>0</v>
      </c>
      <c r="AF202" s="135" t="n">
        <v>0</v>
      </c>
      <c r="AG202" s="135" t="n">
        <v>0</v>
      </c>
      <c r="AH202" s="135" t="n">
        <v>0</v>
      </c>
      <c r="AI202" s="135" t="n">
        <v>0</v>
      </c>
      <c r="AJ202" s="135" t="n">
        <v>0</v>
      </c>
      <c r="AK202" s="135" t="n">
        <v>0</v>
      </c>
      <c r="AL202" s="135" t="n">
        <v>0</v>
      </c>
      <c r="AM202" s="135" t="n">
        <v>0</v>
      </c>
      <c r="AN202" s="135" t="n">
        <v>0</v>
      </c>
      <c r="AO202" s="135" t="n">
        <v>0</v>
      </c>
      <c r="AP202" s="135" t="n">
        <v>0</v>
      </c>
      <c r="AQ202" s="135" t="n">
        <v>0</v>
      </c>
      <c r="AR202" s="135" t="n">
        <v>0</v>
      </c>
      <c r="AS202" s="135" t="n">
        <v>0</v>
      </c>
      <c r="AT202" s="135" t="n">
        <v>0</v>
      </c>
      <c r="AU202" s="135" t="n">
        <v>0</v>
      </c>
      <c r="AV202" s="135" t="n">
        <v>0</v>
      </c>
      <c r="AW202" s="135" t="n">
        <v>0</v>
      </c>
      <c r="AX202" s="135" t="n">
        <v>0</v>
      </c>
      <c r="AY202" s="135" t="n">
        <v>0</v>
      </c>
      <c r="AZ202" s="135" t="n">
        <v>0</v>
      </c>
      <c r="BA202" s="135" t="n">
        <v>0</v>
      </c>
      <c r="BB202" s="135" t="n">
        <v>0</v>
      </c>
      <c r="BC202" s="135" t="n">
        <v>0</v>
      </c>
      <c r="BD202" s="135" t="n">
        <v>0</v>
      </c>
      <c r="BE202" s="135" t="n">
        <v>0</v>
      </c>
      <c r="BF202" s="135" t="n">
        <v>0</v>
      </c>
      <c r="BG202" s="135" t="n">
        <v>0</v>
      </c>
      <c r="BH202" s="135" t="n">
        <v>0</v>
      </c>
      <c r="BI202" s="135" t="n">
        <v>0</v>
      </c>
      <c r="BJ202" s="135" t="n">
        <v>0</v>
      </c>
      <c r="BK202" s="135" t="n">
        <v>0</v>
      </c>
      <c r="BL202" s="135" t="n">
        <v>0</v>
      </c>
      <c r="BM202" s="135" t="n">
        <v>0</v>
      </c>
      <c r="BN202" s="135" t="n">
        <v>0</v>
      </c>
      <c r="BO202" s="135" t="n">
        <v>0</v>
      </c>
      <c r="BP202" s="135" t="n">
        <v>0</v>
      </c>
      <c r="BQ202" s="135" t="n">
        <v>0</v>
      </c>
      <c r="BR202" s="135" t="n">
        <v>0</v>
      </c>
      <c r="BS202" s="135" t="n">
        <v>0</v>
      </c>
      <c r="BT202" s="135" t="n">
        <v>0</v>
      </c>
      <c r="BU202" s="135" t="n">
        <v>0</v>
      </c>
      <c r="BV202" s="135" t="n">
        <v>0</v>
      </c>
      <c r="BW202" s="135" t="n">
        <v>0</v>
      </c>
      <c r="BX202" s="135" t="n">
        <v>0</v>
      </c>
      <c r="BY202" s="135" t="n">
        <v>0</v>
      </c>
      <c r="BZ202" s="135" t="n">
        <v>0</v>
      </c>
      <c r="CA202" s="135" t="n">
        <v>0</v>
      </c>
      <c r="CB202" s="135" t="n">
        <v>0</v>
      </c>
      <c r="CC202" s="135" t="n">
        <v>0</v>
      </c>
      <c r="CD202" s="135" t="n">
        <v>0</v>
      </c>
      <c r="CE202" s="135" t="n">
        <v>0</v>
      </c>
      <c r="CF202" s="135" t="n">
        <v>0</v>
      </c>
      <c r="CG202" s="135" t="n">
        <v>0</v>
      </c>
      <c r="CH202" s="135" t="n">
        <v>0</v>
      </c>
      <c r="CI202" s="135" t="n">
        <v>0</v>
      </c>
      <c r="CJ202" s="135" t="n">
        <v>0</v>
      </c>
      <c r="CK202" s="135" t="n">
        <v>0</v>
      </c>
      <c r="CL202" s="135" t="n">
        <v>0</v>
      </c>
      <c r="CM202" s="135" t="n">
        <v>0</v>
      </c>
      <c r="CN202" s="135" t="n">
        <v>0</v>
      </c>
      <c r="CO202" s="135" t="n">
        <v>0</v>
      </c>
      <c r="CP202" s="135" t="n">
        <v>0</v>
      </c>
      <c r="CQ202" s="135" t="n">
        <v>0</v>
      </c>
      <c r="CR202" s="135" t="n">
        <v>0</v>
      </c>
      <c r="CS202" s="135" t="n">
        <v>0</v>
      </c>
      <c r="CT202" s="135" t="n">
        <v>0</v>
      </c>
      <c r="CU202" s="135" t="n">
        <v>0</v>
      </c>
      <c r="CV202" s="135" t="n">
        <v>0</v>
      </c>
      <c r="CW202" s="135" t="n">
        <v>0</v>
      </c>
      <c r="CX202" s="135" t="n">
        <v>0</v>
      </c>
      <c r="CY202" s="135" t="n">
        <v>0</v>
      </c>
      <c r="CZ202" s="135" t="n">
        <v>0</v>
      </c>
      <c r="DA202" s="135" t="n">
        <v>0</v>
      </c>
      <c r="DB202" s="135" t="n">
        <v>0</v>
      </c>
    </row>
    <row r="203" customFormat="false" ht="14.25" hidden="false" customHeight="false" outlineLevel="3" collapsed="false">
      <c r="E203" s="3" t="s">
        <v>375</v>
      </c>
      <c r="G203" s="7" t="str">
        <f aca="false">Currency_unit&amp;"'M"</f>
        <v>US$'M</v>
      </c>
      <c r="Y203" s="99" t="n">
        <f aca="false">SUM(AA203:DB203)</f>
        <v>0</v>
      </c>
      <c r="AA203" s="135" t="n">
        <v>0</v>
      </c>
      <c r="AB203" s="135" t="n">
        <v>0</v>
      </c>
      <c r="AC203" s="135" t="n">
        <v>0</v>
      </c>
      <c r="AD203" s="135" t="n">
        <v>0</v>
      </c>
      <c r="AE203" s="135" t="n">
        <v>0</v>
      </c>
      <c r="AF203" s="135" t="n">
        <v>0</v>
      </c>
      <c r="AG203" s="135" t="n">
        <v>0</v>
      </c>
      <c r="AH203" s="135" t="n">
        <v>0</v>
      </c>
      <c r="AI203" s="135" t="n">
        <v>0</v>
      </c>
      <c r="AJ203" s="135" t="n">
        <v>0</v>
      </c>
      <c r="AK203" s="135" t="n">
        <v>0</v>
      </c>
      <c r="AL203" s="135" t="n">
        <v>0</v>
      </c>
      <c r="AM203" s="135" t="n">
        <v>0</v>
      </c>
      <c r="AN203" s="135" t="n">
        <v>0</v>
      </c>
      <c r="AO203" s="135" t="n">
        <v>0</v>
      </c>
      <c r="AP203" s="135" t="n">
        <v>0</v>
      </c>
      <c r="AQ203" s="135" t="n">
        <v>0</v>
      </c>
      <c r="AR203" s="135" t="n">
        <v>0</v>
      </c>
      <c r="AS203" s="135" t="n">
        <v>0</v>
      </c>
      <c r="AT203" s="135" t="n">
        <v>0</v>
      </c>
      <c r="AU203" s="135" t="n">
        <v>0</v>
      </c>
      <c r="AV203" s="135" t="n">
        <v>0</v>
      </c>
      <c r="AW203" s="135" t="n">
        <v>0</v>
      </c>
      <c r="AX203" s="135" t="n">
        <v>0</v>
      </c>
      <c r="AY203" s="135" t="n">
        <v>0</v>
      </c>
      <c r="AZ203" s="135" t="n">
        <v>0</v>
      </c>
      <c r="BA203" s="135" t="n">
        <v>0</v>
      </c>
      <c r="BB203" s="135" t="n">
        <v>0</v>
      </c>
      <c r="BC203" s="135" t="n">
        <v>0</v>
      </c>
      <c r="BD203" s="135" t="n">
        <v>0</v>
      </c>
      <c r="BE203" s="135" t="n">
        <v>0</v>
      </c>
      <c r="BF203" s="135" t="n">
        <v>0</v>
      </c>
      <c r="BG203" s="135" t="n">
        <v>0</v>
      </c>
      <c r="BH203" s="135" t="n">
        <v>0</v>
      </c>
      <c r="BI203" s="135" t="n">
        <v>0</v>
      </c>
      <c r="BJ203" s="135" t="n">
        <v>0</v>
      </c>
      <c r="BK203" s="135" t="n">
        <v>0</v>
      </c>
      <c r="BL203" s="135" t="n">
        <v>0</v>
      </c>
      <c r="BM203" s="135" t="n">
        <v>0</v>
      </c>
      <c r="BN203" s="135" t="n">
        <v>0</v>
      </c>
      <c r="BO203" s="135" t="n">
        <v>0</v>
      </c>
      <c r="BP203" s="135" t="n">
        <v>0</v>
      </c>
      <c r="BQ203" s="135" t="n">
        <v>0</v>
      </c>
      <c r="BR203" s="135" t="n">
        <v>0</v>
      </c>
      <c r="BS203" s="135" t="n">
        <v>0</v>
      </c>
      <c r="BT203" s="135" t="n">
        <v>0</v>
      </c>
      <c r="BU203" s="135" t="n">
        <v>0</v>
      </c>
      <c r="BV203" s="135" t="n">
        <v>0</v>
      </c>
      <c r="BW203" s="135" t="n">
        <v>0</v>
      </c>
      <c r="BX203" s="135" t="n">
        <v>0</v>
      </c>
      <c r="BY203" s="135" t="n">
        <v>0</v>
      </c>
      <c r="BZ203" s="135" t="n">
        <v>0</v>
      </c>
      <c r="CA203" s="135" t="n">
        <v>0</v>
      </c>
      <c r="CB203" s="135" t="n">
        <v>0</v>
      </c>
      <c r="CC203" s="135" t="n">
        <v>0</v>
      </c>
      <c r="CD203" s="135" t="n">
        <v>0</v>
      </c>
      <c r="CE203" s="135" t="n">
        <v>0</v>
      </c>
      <c r="CF203" s="135" t="n">
        <v>0</v>
      </c>
      <c r="CG203" s="135" t="n">
        <v>0</v>
      </c>
      <c r="CH203" s="135" t="n">
        <v>0</v>
      </c>
      <c r="CI203" s="135" t="n">
        <v>0</v>
      </c>
      <c r="CJ203" s="135" t="n">
        <v>0</v>
      </c>
      <c r="CK203" s="135" t="n">
        <v>0</v>
      </c>
      <c r="CL203" s="135" t="n">
        <v>0</v>
      </c>
      <c r="CM203" s="135" t="n">
        <v>0</v>
      </c>
      <c r="CN203" s="135" t="n">
        <v>0</v>
      </c>
      <c r="CO203" s="135" t="n">
        <v>0</v>
      </c>
      <c r="CP203" s="135" t="n">
        <v>0</v>
      </c>
      <c r="CQ203" s="135" t="n">
        <v>0</v>
      </c>
      <c r="CR203" s="135" t="n">
        <v>0</v>
      </c>
      <c r="CS203" s="135" t="n">
        <v>0</v>
      </c>
      <c r="CT203" s="135" t="n">
        <v>0</v>
      </c>
      <c r="CU203" s="135" t="n">
        <v>0</v>
      </c>
      <c r="CV203" s="135" t="n">
        <v>0</v>
      </c>
      <c r="CW203" s="135" t="n">
        <v>0</v>
      </c>
      <c r="CX203" s="135" t="n">
        <v>0</v>
      </c>
      <c r="CY203" s="135" t="n">
        <v>0</v>
      </c>
      <c r="CZ203" s="135" t="n">
        <v>0</v>
      </c>
      <c r="DA203" s="135" t="n">
        <v>0</v>
      </c>
      <c r="DB203" s="135" t="n">
        <v>0</v>
      </c>
    </row>
    <row r="204" customFormat="false" ht="14.25" hidden="false" customHeight="false" outlineLevel="3" collapsed="false">
      <c r="E204" s="3" t="s">
        <v>376</v>
      </c>
      <c r="G204" s="7" t="str">
        <f aca="false">Currency_unit&amp;"'M"</f>
        <v>US$'M</v>
      </c>
      <c r="Y204" s="99" t="n">
        <f aca="false">SUM(AA204:DB204)</f>
        <v>0</v>
      </c>
      <c r="AA204" s="135" t="n">
        <v>0</v>
      </c>
      <c r="AB204" s="135" t="n">
        <v>0</v>
      </c>
      <c r="AC204" s="135" t="n">
        <v>0</v>
      </c>
      <c r="AD204" s="135" t="n">
        <v>0</v>
      </c>
      <c r="AE204" s="135" t="n">
        <v>0</v>
      </c>
      <c r="AF204" s="135" t="n">
        <v>0</v>
      </c>
      <c r="AG204" s="135" t="n">
        <v>0</v>
      </c>
      <c r="AH204" s="135" t="n">
        <v>0</v>
      </c>
      <c r="AI204" s="135" t="n">
        <v>0</v>
      </c>
      <c r="AJ204" s="135" t="n">
        <v>0</v>
      </c>
      <c r="AK204" s="135" t="n">
        <v>0</v>
      </c>
      <c r="AL204" s="135" t="n">
        <v>0</v>
      </c>
      <c r="AM204" s="135" t="n">
        <v>0</v>
      </c>
      <c r="AN204" s="135" t="n">
        <v>0</v>
      </c>
      <c r="AO204" s="135" t="n">
        <v>0</v>
      </c>
      <c r="AP204" s="135" t="n">
        <v>0</v>
      </c>
      <c r="AQ204" s="135" t="n">
        <v>0</v>
      </c>
      <c r="AR204" s="135" t="n">
        <v>0</v>
      </c>
      <c r="AS204" s="135" t="n">
        <v>0</v>
      </c>
      <c r="AT204" s="135" t="n">
        <v>0</v>
      </c>
      <c r="AU204" s="135" t="n">
        <v>0</v>
      </c>
      <c r="AV204" s="135" t="n">
        <v>0</v>
      </c>
      <c r="AW204" s="135" t="n">
        <v>0</v>
      </c>
      <c r="AX204" s="135" t="n">
        <v>0</v>
      </c>
      <c r="AY204" s="135" t="n">
        <v>0</v>
      </c>
      <c r="AZ204" s="135" t="n">
        <v>0</v>
      </c>
      <c r="BA204" s="135" t="n">
        <v>0</v>
      </c>
      <c r="BB204" s="135" t="n">
        <v>0</v>
      </c>
      <c r="BC204" s="135" t="n">
        <v>0</v>
      </c>
      <c r="BD204" s="135" t="n">
        <v>0</v>
      </c>
      <c r="BE204" s="135" t="n">
        <v>0</v>
      </c>
      <c r="BF204" s="135" t="n">
        <v>0</v>
      </c>
      <c r="BG204" s="135" t="n">
        <v>0</v>
      </c>
      <c r="BH204" s="135" t="n">
        <v>0</v>
      </c>
      <c r="BI204" s="135" t="n">
        <v>0</v>
      </c>
      <c r="BJ204" s="135" t="n">
        <v>0</v>
      </c>
      <c r="BK204" s="135" t="n">
        <v>0</v>
      </c>
      <c r="BL204" s="135" t="n">
        <v>0</v>
      </c>
      <c r="BM204" s="135" t="n">
        <v>0</v>
      </c>
      <c r="BN204" s="135" t="n">
        <v>0</v>
      </c>
      <c r="BO204" s="135" t="n">
        <v>0</v>
      </c>
      <c r="BP204" s="135" t="n">
        <v>0</v>
      </c>
      <c r="BQ204" s="135" t="n">
        <v>0</v>
      </c>
      <c r="BR204" s="135" t="n">
        <v>0</v>
      </c>
      <c r="BS204" s="135" t="n">
        <v>0</v>
      </c>
      <c r="BT204" s="135" t="n">
        <v>0</v>
      </c>
      <c r="BU204" s="135" t="n">
        <v>0</v>
      </c>
      <c r="BV204" s="135" t="n">
        <v>0</v>
      </c>
      <c r="BW204" s="135" t="n">
        <v>0</v>
      </c>
      <c r="BX204" s="135" t="n">
        <v>0</v>
      </c>
      <c r="BY204" s="135" t="n">
        <v>0</v>
      </c>
      <c r="BZ204" s="135" t="n">
        <v>0</v>
      </c>
      <c r="CA204" s="135" t="n">
        <v>0</v>
      </c>
      <c r="CB204" s="135" t="n">
        <v>0</v>
      </c>
      <c r="CC204" s="135" t="n">
        <v>0</v>
      </c>
      <c r="CD204" s="135" t="n">
        <v>0</v>
      </c>
      <c r="CE204" s="135" t="n">
        <v>0</v>
      </c>
      <c r="CF204" s="135" t="n">
        <v>0</v>
      </c>
      <c r="CG204" s="135" t="n">
        <v>0</v>
      </c>
      <c r="CH204" s="135" t="n">
        <v>0</v>
      </c>
      <c r="CI204" s="135" t="n">
        <v>0</v>
      </c>
      <c r="CJ204" s="135" t="n">
        <v>0</v>
      </c>
      <c r="CK204" s="135" t="n">
        <v>0</v>
      </c>
      <c r="CL204" s="135" t="n">
        <v>0</v>
      </c>
      <c r="CM204" s="135" t="n">
        <v>0</v>
      </c>
      <c r="CN204" s="135" t="n">
        <v>0</v>
      </c>
      <c r="CO204" s="135" t="n">
        <v>0</v>
      </c>
      <c r="CP204" s="135" t="n">
        <v>0</v>
      </c>
      <c r="CQ204" s="135" t="n">
        <v>0</v>
      </c>
      <c r="CR204" s="135" t="n">
        <v>0</v>
      </c>
      <c r="CS204" s="135" t="n">
        <v>0</v>
      </c>
      <c r="CT204" s="135" t="n">
        <v>0</v>
      </c>
      <c r="CU204" s="135" t="n">
        <v>0</v>
      </c>
      <c r="CV204" s="135" t="n">
        <v>0</v>
      </c>
      <c r="CW204" s="135" t="n">
        <v>0</v>
      </c>
      <c r="CX204" s="135" t="n">
        <v>0</v>
      </c>
      <c r="CY204" s="135" t="n">
        <v>0</v>
      </c>
      <c r="CZ204" s="135" t="n">
        <v>0</v>
      </c>
      <c r="DA204" s="135" t="n">
        <v>0</v>
      </c>
      <c r="DB204" s="135" t="n">
        <v>0</v>
      </c>
    </row>
    <row r="205" customFormat="false" ht="14.25" hidden="false" customHeight="false" outlineLevel="3" collapsed="false">
      <c r="E205" s="3" t="s">
        <v>377</v>
      </c>
      <c r="G205" s="7" t="str">
        <f aca="false">Currency_unit&amp;"'M"</f>
        <v>US$'M</v>
      </c>
      <c r="Y205" s="99" t="n">
        <f aca="false">SUM(AA205:DB205)</f>
        <v>0</v>
      </c>
      <c r="AA205" s="135" t="n">
        <v>0</v>
      </c>
      <c r="AB205" s="135" t="n">
        <v>0</v>
      </c>
      <c r="AC205" s="135" t="n">
        <v>0</v>
      </c>
      <c r="AD205" s="135" t="n">
        <v>0</v>
      </c>
      <c r="AE205" s="135" t="n">
        <v>0</v>
      </c>
      <c r="AF205" s="135" t="n">
        <v>0</v>
      </c>
      <c r="AG205" s="135" t="n">
        <v>0</v>
      </c>
      <c r="AH205" s="135" t="n">
        <v>0</v>
      </c>
      <c r="AI205" s="135" t="n">
        <v>0</v>
      </c>
      <c r="AJ205" s="135" t="n">
        <v>0</v>
      </c>
      <c r="AK205" s="135" t="n">
        <v>0</v>
      </c>
      <c r="AL205" s="135" t="n">
        <v>0</v>
      </c>
      <c r="AM205" s="135" t="n">
        <v>0</v>
      </c>
      <c r="AN205" s="135" t="n">
        <v>0</v>
      </c>
      <c r="AO205" s="135" t="n">
        <v>0</v>
      </c>
      <c r="AP205" s="135" t="n">
        <v>0</v>
      </c>
      <c r="AQ205" s="135" t="n">
        <v>0</v>
      </c>
      <c r="AR205" s="135" t="n">
        <v>0</v>
      </c>
      <c r="AS205" s="135" t="n">
        <v>0</v>
      </c>
      <c r="AT205" s="135" t="n">
        <v>0</v>
      </c>
      <c r="AU205" s="135" t="n">
        <v>0</v>
      </c>
      <c r="AV205" s="135" t="n">
        <v>0</v>
      </c>
      <c r="AW205" s="135" t="n">
        <v>0</v>
      </c>
      <c r="AX205" s="135" t="n">
        <v>0</v>
      </c>
      <c r="AY205" s="135" t="n">
        <v>0</v>
      </c>
      <c r="AZ205" s="135" t="n">
        <v>0</v>
      </c>
      <c r="BA205" s="135" t="n">
        <v>0</v>
      </c>
      <c r="BB205" s="135" t="n">
        <v>0</v>
      </c>
      <c r="BC205" s="135" t="n">
        <v>0</v>
      </c>
      <c r="BD205" s="135" t="n">
        <v>0</v>
      </c>
      <c r="BE205" s="135" t="n">
        <v>0</v>
      </c>
      <c r="BF205" s="135" t="n">
        <v>0</v>
      </c>
      <c r="BG205" s="135" t="n">
        <v>0</v>
      </c>
      <c r="BH205" s="135" t="n">
        <v>0</v>
      </c>
      <c r="BI205" s="135" t="n">
        <v>0</v>
      </c>
      <c r="BJ205" s="135" t="n">
        <v>0</v>
      </c>
      <c r="BK205" s="135" t="n">
        <v>0</v>
      </c>
      <c r="BL205" s="135" t="n">
        <v>0</v>
      </c>
      <c r="BM205" s="135" t="n">
        <v>0</v>
      </c>
      <c r="BN205" s="135" t="n">
        <v>0</v>
      </c>
      <c r="BO205" s="135" t="n">
        <v>0</v>
      </c>
      <c r="BP205" s="135" t="n">
        <v>0</v>
      </c>
      <c r="BQ205" s="135" t="n">
        <v>0</v>
      </c>
      <c r="BR205" s="135" t="n">
        <v>0</v>
      </c>
      <c r="BS205" s="135" t="n">
        <v>0</v>
      </c>
      <c r="BT205" s="135" t="n">
        <v>0</v>
      </c>
      <c r="BU205" s="135" t="n">
        <v>0</v>
      </c>
      <c r="BV205" s="135" t="n">
        <v>0</v>
      </c>
      <c r="BW205" s="135" t="n">
        <v>0</v>
      </c>
      <c r="BX205" s="135" t="n">
        <v>0</v>
      </c>
      <c r="BY205" s="135" t="n">
        <v>0</v>
      </c>
      <c r="BZ205" s="135" t="n">
        <v>0</v>
      </c>
      <c r="CA205" s="135" t="n">
        <v>0</v>
      </c>
      <c r="CB205" s="135" t="n">
        <v>0</v>
      </c>
      <c r="CC205" s="135" t="n">
        <v>0</v>
      </c>
      <c r="CD205" s="135" t="n">
        <v>0</v>
      </c>
      <c r="CE205" s="135" t="n">
        <v>0</v>
      </c>
      <c r="CF205" s="135" t="n">
        <v>0</v>
      </c>
      <c r="CG205" s="135" t="n">
        <v>0</v>
      </c>
      <c r="CH205" s="135" t="n">
        <v>0</v>
      </c>
      <c r="CI205" s="135" t="n">
        <v>0</v>
      </c>
      <c r="CJ205" s="135" t="n">
        <v>0</v>
      </c>
      <c r="CK205" s="135" t="n">
        <v>0</v>
      </c>
      <c r="CL205" s="135" t="n">
        <v>0</v>
      </c>
      <c r="CM205" s="135" t="n">
        <v>0</v>
      </c>
      <c r="CN205" s="135" t="n">
        <v>0</v>
      </c>
      <c r="CO205" s="135" t="n">
        <v>0</v>
      </c>
      <c r="CP205" s="135" t="n">
        <v>0</v>
      </c>
      <c r="CQ205" s="135" t="n">
        <v>0</v>
      </c>
      <c r="CR205" s="135" t="n">
        <v>0</v>
      </c>
      <c r="CS205" s="135" t="n">
        <v>0</v>
      </c>
      <c r="CT205" s="135" t="n">
        <v>0</v>
      </c>
      <c r="CU205" s="135" t="n">
        <v>0</v>
      </c>
      <c r="CV205" s="135" t="n">
        <v>0</v>
      </c>
      <c r="CW205" s="135" t="n">
        <v>0</v>
      </c>
      <c r="CX205" s="135" t="n">
        <v>0</v>
      </c>
      <c r="CY205" s="135" t="n">
        <v>0</v>
      </c>
      <c r="CZ205" s="135" t="n">
        <v>0</v>
      </c>
      <c r="DA205" s="135" t="n">
        <v>0</v>
      </c>
      <c r="DB205" s="135" t="n">
        <v>0</v>
      </c>
    </row>
    <row r="206" customFormat="false" ht="14.25" hidden="false" customHeight="false" outlineLevel="3" collapsed="false">
      <c r="E206" s="3" t="s">
        <v>378</v>
      </c>
      <c r="G206" s="7" t="str">
        <f aca="false">Currency_unit&amp;"'M"</f>
        <v>US$'M</v>
      </c>
      <c r="Y206" s="99" t="n">
        <f aca="false">SUM(AA206:DB206)</f>
        <v>0</v>
      </c>
      <c r="AA206" s="135" t="n">
        <v>0</v>
      </c>
      <c r="AB206" s="135" t="n">
        <v>0</v>
      </c>
      <c r="AC206" s="135" t="n">
        <v>0</v>
      </c>
      <c r="AD206" s="135" t="n">
        <v>0</v>
      </c>
      <c r="AE206" s="135" t="n">
        <v>0</v>
      </c>
      <c r="AF206" s="135" t="n">
        <v>0</v>
      </c>
      <c r="AG206" s="135" t="n">
        <v>0</v>
      </c>
      <c r="AH206" s="135" t="n">
        <v>0</v>
      </c>
      <c r="AI206" s="135" t="n">
        <v>0</v>
      </c>
      <c r="AJ206" s="135" t="n">
        <v>0</v>
      </c>
      <c r="AK206" s="135" t="n">
        <v>0</v>
      </c>
      <c r="AL206" s="135" t="n">
        <v>0</v>
      </c>
      <c r="AM206" s="135" t="n">
        <v>0</v>
      </c>
      <c r="AN206" s="135" t="n">
        <v>0</v>
      </c>
      <c r="AO206" s="135" t="n">
        <v>0</v>
      </c>
      <c r="AP206" s="135" t="n">
        <v>0</v>
      </c>
      <c r="AQ206" s="135" t="n">
        <v>0</v>
      </c>
      <c r="AR206" s="135" t="n">
        <v>0</v>
      </c>
      <c r="AS206" s="135" t="n">
        <v>0</v>
      </c>
      <c r="AT206" s="135" t="n">
        <v>0</v>
      </c>
      <c r="AU206" s="135" t="n">
        <v>0</v>
      </c>
      <c r="AV206" s="135" t="n">
        <v>0</v>
      </c>
      <c r="AW206" s="135" t="n">
        <v>0</v>
      </c>
      <c r="AX206" s="135" t="n">
        <v>0</v>
      </c>
      <c r="AY206" s="135" t="n">
        <v>0</v>
      </c>
      <c r="AZ206" s="135" t="n">
        <v>0</v>
      </c>
      <c r="BA206" s="135" t="n">
        <v>0</v>
      </c>
      <c r="BB206" s="135" t="n">
        <v>0</v>
      </c>
      <c r="BC206" s="135" t="n">
        <v>0</v>
      </c>
      <c r="BD206" s="135" t="n">
        <v>0</v>
      </c>
      <c r="BE206" s="135" t="n">
        <v>0</v>
      </c>
      <c r="BF206" s="135" t="n">
        <v>0</v>
      </c>
      <c r="BG206" s="135" t="n">
        <v>0</v>
      </c>
      <c r="BH206" s="135" t="n">
        <v>0</v>
      </c>
      <c r="BI206" s="135" t="n">
        <v>0</v>
      </c>
      <c r="BJ206" s="135" t="n">
        <v>0</v>
      </c>
      <c r="BK206" s="135" t="n">
        <v>0</v>
      </c>
      <c r="BL206" s="135" t="n">
        <v>0</v>
      </c>
      <c r="BM206" s="135" t="n">
        <v>0</v>
      </c>
      <c r="BN206" s="135" t="n">
        <v>0</v>
      </c>
      <c r="BO206" s="135" t="n">
        <v>0</v>
      </c>
      <c r="BP206" s="135" t="n">
        <v>0</v>
      </c>
      <c r="BQ206" s="135" t="n">
        <v>0</v>
      </c>
      <c r="BR206" s="135" t="n">
        <v>0</v>
      </c>
      <c r="BS206" s="135" t="n">
        <v>0</v>
      </c>
      <c r="BT206" s="135" t="n">
        <v>0</v>
      </c>
      <c r="BU206" s="135" t="n">
        <v>0</v>
      </c>
      <c r="BV206" s="135" t="n">
        <v>0</v>
      </c>
      <c r="BW206" s="135" t="n">
        <v>0</v>
      </c>
      <c r="BX206" s="135" t="n">
        <v>0</v>
      </c>
      <c r="BY206" s="135" t="n">
        <v>0</v>
      </c>
      <c r="BZ206" s="135" t="n">
        <v>0</v>
      </c>
      <c r="CA206" s="135" t="n">
        <v>0</v>
      </c>
      <c r="CB206" s="135" t="n">
        <v>0</v>
      </c>
      <c r="CC206" s="135" t="n">
        <v>0</v>
      </c>
      <c r="CD206" s="135" t="n">
        <v>0</v>
      </c>
      <c r="CE206" s="135" t="n">
        <v>0</v>
      </c>
      <c r="CF206" s="135" t="n">
        <v>0</v>
      </c>
      <c r="CG206" s="135" t="n">
        <v>0</v>
      </c>
      <c r="CH206" s="135" t="n">
        <v>0</v>
      </c>
      <c r="CI206" s="135" t="n">
        <v>0</v>
      </c>
      <c r="CJ206" s="135" t="n">
        <v>0</v>
      </c>
      <c r="CK206" s="135" t="n">
        <v>0</v>
      </c>
      <c r="CL206" s="135" t="n">
        <v>0</v>
      </c>
      <c r="CM206" s="135" t="n">
        <v>0</v>
      </c>
      <c r="CN206" s="135" t="n">
        <v>0</v>
      </c>
      <c r="CO206" s="135" t="n">
        <v>0</v>
      </c>
      <c r="CP206" s="135" t="n">
        <v>0</v>
      </c>
      <c r="CQ206" s="135" t="n">
        <v>0</v>
      </c>
      <c r="CR206" s="135" t="n">
        <v>0</v>
      </c>
      <c r="CS206" s="135" t="n">
        <v>0</v>
      </c>
      <c r="CT206" s="135" t="n">
        <v>0</v>
      </c>
      <c r="CU206" s="135" t="n">
        <v>0</v>
      </c>
      <c r="CV206" s="135" t="n">
        <v>0</v>
      </c>
      <c r="CW206" s="135" t="n">
        <v>0</v>
      </c>
      <c r="CX206" s="135" t="n">
        <v>0</v>
      </c>
      <c r="CY206" s="135" t="n">
        <v>0</v>
      </c>
      <c r="CZ206" s="135" t="n">
        <v>0</v>
      </c>
      <c r="DA206" s="135" t="n">
        <v>0</v>
      </c>
      <c r="DB206" s="135" t="n">
        <v>0</v>
      </c>
    </row>
    <row r="207" customFormat="false" ht="14.25" hidden="false" customHeight="false" outlineLevel="3" collapsed="false">
      <c r="E207" s="3" t="s">
        <v>379</v>
      </c>
      <c r="G207" s="7" t="str">
        <f aca="false">Currency_unit&amp;"'M"</f>
        <v>US$'M</v>
      </c>
      <c r="Y207" s="99" t="n">
        <f aca="false">SUM(AA207:DB207)</f>
        <v>0</v>
      </c>
      <c r="AA207" s="135" t="n">
        <v>0</v>
      </c>
      <c r="AB207" s="135" t="n">
        <v>0</v>
      </c>
      <c r="AC207" s="135" t="n">
        <v>0</v>
      </c>
      <c r="AD207" s="135" t="n">
        <v>0</v>
      </c>
      <c r="AE207" s="135" t="n">
        <v>0</v>
      </c>
      <c r="AF207" s="135" t="n">
        <v>0</v>
      </c>
      <c r="AG207" s="135" t="n">
        <v>0</v>
      </c>
      <c r="AH207" s="135" t="n">
        <v>0</v>
      </c>
      <c r="AI207" s="135" t="n">
        <v>0</v>
      </c>
      <c r="AJ207" s="135" t="n">
        <v>0</v>
      </c>
      <c r="AK207" s="135" t="n">
        <v>0</v>
      </c>
      <c r="AL207" s="135" t="n">
        <v>0</v>
      </c>
      <c r="AM207" s="135" t="n">
        <v>0</v>
      </c>
      <c r="AN207" s="135" t="n">
        <v>0</v>
      </c>
      <c r="AO207" s="135" t="n">
        <v>0</v>
      </c>
      <c r="AP207" s="135" t="n">
        <v>0</v>
      </c>
      <c r="AQ207" s="135" t="n">
        <v>0</v>
      </c>
      <c r="AR207" s="135" t="n">
        <v>0</v>
      </c>
      <c r="AS207" s="135" t="n">
        <v>0</v>
      </c>
      <c r="AT207" s="135" t="n">
        <v>0</v>
      </c>
      <c r="AU207" s="135" t="n">
        <v>0</v>
      </c>
      <c r="AV207" s="135" t="n">
        <v>0</v>
      </c>
      <c r="AW207" s="135" t="n">
        <v>0</v>
      </c>
      <c r="AX207" s="135" t="n">
        <v>0</v>
      </c>
      <c r="AY207" s="135" t="n">
        <v>0</v>
      </c>
      <c r="AZ207" s="135" t="n">
        <v>0</v>
      </c>
      <c r="BA207" s="135" t="n">
        <v>0</v>
      </c>
      <c r="BB207" s="135" t="n">
        <v>0</v>
      </c>
      <c r="BC207" s="135" t="n">
        <v>0</v>
      </c>
      <c r="BD207" s="135" t="n">
        <v>0</v>
      </c>
      <c r="BE207" s="135" t="n">
        <v>0</v>
      </c>
      <c r="BF207" s="135" t="n">
        <v>0</v>
      </c>
      <c r="BG207" s="135" t="n">
        <v>0</v>
      </c>
      <c r="BH207" s="135" t="n">
        <v>0</v>
      </c>
      <c r="BI207" s="135" t="n">
        <v>0</v>
      </c>
      <c r="BJ207" s="135" t="n">
        <v>0</v>
      </c>
      <c r="BK207" s="135" t="n">
        <v>0</v>
      </c>
      <c r="BL207" s="135" t="n">
        <v>0</v>
      </c>
      <c r="BM207" s="135" t="n">
        <v>0</v>
      </c>
      <c r="BN207" s="135" t="n">
        <v>0</v>
      </c>
      <c r="BO207" s="135" t="n">
        <v>0</v>
      </c>
      <c r="BP207" s="135" t="n">
        <v>0</v>
      </c>
      <c r="BQ207" s="135" t="n">
        <v>0</v>
      </c>
      <c r="BR207" s="135" t="n">
        <v>0</v>
      </c>
      <c r="BS207" s="135" t="n">
        <v>0</v>
      </c>
      <c r="BT207" s="135" t="n">
        <v>0</v>
      </c>
      <c r="BU207" s="135" t="n">
        <v>0</v>
      </c>
      <c r="BV207" s="135" t="n">
        <v>0</v>
      </c>
      <c r="BW207" s="135" t="n">
        <v>0</v>
      </c>
      <c r="BX207" s="135" t="n">
        <v>0</v>
      </c>
      <c r="BY207" s="135" t="n">
        <v>0</v>
      </c>
      <c r="BZ207" s="135" t="n">
        <v>0</v>
      </c>
      <c r="CA207" s="135" t="n">
        <v>0</v>
      </c>
      <c r="CB207" s="135" t="n">
        <v>0</v>
      </c>
      <c r="CC207" s="135" t="n">
        <v>0</v>
      </c>
      <c r="CD207" s="135" t="n">
        <v>0</v>
      </c>
      <c r="CE207" s="135" t="n">
        <v>0</v>
      </c>
      <c r="CF207" s="135" t="n">
        <v>0</v>
      </c>
      <c r="CG207" s="135" t="n">
        <v>0</v>
      </c>
      <c r="CH207" s="135" t="n">
        <v>0</v>
      </c>
      <c r="CI207" s="135" t="n">
        <v>0</v>
      </c>
      <c r="CJ207" s="135" t="n">
        <v>0</v>
      </c>
      <c r="CK207" s="135" t="n">
        <v>0</v>
      </c>
      <c r="CL207" s="135" t="n">
        <v>0</v>
      </c>
      <c r="CM207" s="135" t="n">
        <v>0</v>
      </c>
      <c r="CN207" s="135" t="n">
        <v>0</v>
      </c>
      <c r="CO207" s="135" t="n">
        <v>0</v>
      </c>
      <c r="CP207" s="135" t="n">
        <v>0</v>
      </c>
      <c r="CQ207" s="135" t="n">
        <v>0</v>
      </c>
      <c r="CR207" s="135" t="n">
        <v>0</v>
      </c>
      <c r="CS207" s="135" t="n">
        <v>0</v>
      </c>
      <c r="CT207" s="135" t="n">
        <v>0</v>
      </c>
      <c r="CU207" s="135" t="n">
        <v>0</v>
      </c>
      <c r="CV207" s="135" t="n">
        <v>0</v>
      </c>
      <c r="CW207" s="135" t="n">
        <v>0</v>
      </c>
      <c r="CX207" s="135" t="n">
        <v>0</v>
      </c>
      <c r="CY207" s="135" t="n">
        <v>0</v>
      </c>
      <c r="CZ207" s="135" t="n">
        <v>0</v>
      </c>
      <c r="DA207" s="135" t="n">
        <v>0</v>
      </c>
      <c r="DB207" s="135" t="n">
        <v>0</v>
      </c>
    </row>
    <row r="208" customFormat="false" ht="14.25" hidden="false" customHeight="false" outlineLevel="3" collapsed="false">
      <c r="E208" s="3" t="s">
        <v>380</v>
      </c>
      <c r="G208" s="7" t="str">
        <f aca="false">Currency_unit&amp;"'M"</f>
        <v>US$'M</v>
      </c>
      <c r="Y208" s="99" t="n">
        <f aca="false">SUM(AA208:DB208)</f>
        <v>0</v>
      </c>
      <c r="AA208" s="135" t="n">
        <v>0</v>
      </c>
      <c r="AB208" s="135" t="n">
        <v>0</v>
      </c>
      <c r="AC208" s="135" t="n">
        <v>0</v>
      </c>
      <c r="AD208" s="135" t="n">
        <v>0</v>
      </c>
      <c r="AE208" s="135" t="n">
        <v>0</v>
      </c>
      <c r="AF208" s="135" t="n">
        <v>0</v>
      </c>
      <c r="AG208" s="135" t="n">
        <v>0</v>
      </c>
      <c r="AH208" s="135" t="n">
        <v>0</v>
      </c>
      <c r="AI208" s="135" t="n">
        <v>0</v>
      </c>
      <c r="AJ208" s="135" t="n">
        <v>0</v>
      </c>
      <c r="AK208" s="135" t="n">
        <v>0</v>
      </c>
      <c r="AL208" s="135" t="n">
        <v>0</v>
      </c>
      <c r="AM208" s="135" t="n">
        <v>0</v>
      </c>
      <c r="AN208" s="135" t="n">
        <v>0</v>
      </c>
      <c r="AO208" s="135" t="n">
        <v>0</v>
      </c>
      <c r="AP208" s="135" t="n">
        <v>0</v>
      </c>
      <c r="AQ208" s="135" t="n">
        <v>0</v>
      </c>
      <c r="AR208" s="135" t="n">
        <v>0</v>
      </c>
      <c r="AS208" s="135" t="n">
        <v>0</v>
      </c>
      <c r="AT208" s="135" t="n">
        <v>0</v>
      </c>
      <c r="AU208" s="135" t="n">
        <v>0</v>
      </c>
      <c r="AV208" s="135" t="n">
        <v>0</v>
      </c>
      <c r="AW208" s="135" t="n">
        <v>0</v>
      </c>
      <c r="AX208" s="135" t="n">
        <v>0</v>
      </c>
      <c r="AY208" s="135" t="n">
        <v>0</v>
      </c>
      <c r="AZ208" s="135" t="n">
        <v>0</v>
      </c>
      <c r="BA208" s="135" t="n">
        <v>0</v>
      </c>
      <c r="BB208" s="135" t="n">
        <v>0</v>
      </c>
      <c r="BC208" s="135" t="n">
        <v>0</v>
      </c>
      <c r="BD208" s="135" t="n">
        <v>0</v>
      </c>
      <c r="BE208" s="135" t="n">
        <v>0</v>
      </c>
      <c r="BF208" s="135" t="n">
        <v>0</v>
      </c>
      <c r="BG208" s="135" t="n">
        <v>0</v>
      </c>
      <c r="BH208" s="135" t="n">
        <v>0</v>
      </c>
      <c r="BI208" s="135" t="n">
        <v>0</v>
      </c>
      <c r="BJ208" s="135" t="n">
        <v>0</v>
      </c>
      <c r="BK208" s="135" t="n">
        <v>0</v>
      </c>
      <c r="BL208" s="135" t="n">
        <v>0</v>
      </c>
      <c r="BM208" s="135" t="n">
        <v>0</v>
      </c>
      <c r="BN208" s="135" t="n">
        <v>0</v>
      </c>
      <c r="BO208" s="135" t="n">
        <v>0</v>
      </c>
      <c r="BP208" s="135" t="n">
        <v>0</v>
      </c>
      <c r="BQ208" s="135" t="n">
        <v>0</v>
      </c>
      <c r="BR208" s="135" t="n">
        <v>0</v>
      </c>
      <c r="BS208" s="135" t="n">
        <v>0</v>
      </c>
      <c r="BT208" s="135" t="n">
        <v>0</v>
      </c>
      <c r="BU208" s="135" t="n">
        <v>0</v>
      </c>
      <c r="BV208" s="135" t="n">
        <v>0</v>
      </c>
      <c r="BW208" s="135" t="n">
        <v>0</v>
      </c>
      <c r="BX208" s="135" t="n">
        <v>0</v>
      </c>
      <c r="BY208" s="135" t="n">
        <v>0</v>
      </c>
      <c r="BZ208" s="135" t="n">
        <v>0</v>
      </c>
      <c r="CA208" s="135" t="n">
        <v>0</v>
      </c>
      <c r="CB208" s="135" t="n">
        <v>0</v>
      </c>
      <c r="CC208" s="135" t="n">
        <v>0</v>
      </c>
      <c r="CD208" s="135" t="n">
        <v>0</v>
      </c>
      <c r="CE208" s="135" t="n">
        <v>0</v>
      </c>
      <c r="CF208" s="135" t="n">
        <v>0</v>
      </c>
      <c r="CG208" s="135" t="n">
        <v>0</v>
      </c>
      <c r="CH208" s="135" t="n">
        <v>0</v>
      </c>
      <c r="CI208" s="135" t="n">
        <v>0</v>
      </c>
      <c r="CJ208" s="135" t="n">
        <v>0</v>
      </c>
      <c r="CK208" s="135" t="n">
        <v>0</v>
      </c>
      <c r="CL208" s="135" t="n">
        <v>0</v>
      </c>
      <c r="CM208" s="135" t="n">
        <v>0</v>
      </c>
      <c r="CN208" s="135" t="n">
        <v>0</v>
      </c>
      <c r="CO208" s="135" t="n">
        <v>0</v>
      </c>
      <c r="CP208" s="135" t="n">
        <v>0</v>
      </c>
      <c r="CQ208" s="135" t="n">
        <v>0</v>
      </c>
      <c r="CR208" s="135" t="n">
        <v>0</v>
      </c>
      <c r="CS208" s="135" t="n">
        <v>0</v>
      </c>
      <c r="CT208" s="135" t="n">
        <v>0</v>
      </c>
      <c r="CU208" s="135" t="n">
        <v>0</v>
      </c>
      <c r="CV208" s="135" t="n">
        <v>0</v>
      </c>
      <c r="CW208" s="135" t="n">
        <v>0</v>
      </c>
      <c r="CX208" s="135" t="n">
        <v>0</v>
      </c>
      <c r="CY208" s="135" t="n">
        <v>0</v>
      </c>
      <c r="CZ208" s="135" t="n">
        <v>0</v>
      </c>
      <c r="DA208" s="135" t="n">
        <v>0</v>
      </c>
      <c r="DB208" s="135" t="n">
        <v>0</v>
      </c>
    </row>
    <row r="209" customFormat="false" ht="14.25" hidden="false" customHeight="false" outlineLevel="3" collapsed="false">
      <c r="E209" s="3" t="s">
        <v>381</v>
      </c>
      <c r="G209" s="7" t="str">
        <f aca="false">Currency_unit&amp;"'M"</f>
        <v>US$'M</v>
      </c>
      <c r="Y209" s="99" t="n">
        <f aca="false">SUM(AA209:DB209)</f>
        <v>0</v>
      </c>
      <c r="AA209" s="135" t="n">
        <v>0</v>
      </c>
      <c r="AB209" s="135" t="n">
        <v>0</v>
      </c>
      <c r="AC209" s="135" t="n">
        <v>0</v>
      </c>
      <c r="AD209" s="135" t="n">
        <v>0</v>
      </c>
      <c r="AE209" s="135" t="n">
        <v>0</v>
      </c>
      <c r="AF209" s="135" t="n">
        <v>0</v>
      </c>
      <c r="AG209" s="135" t="n">
        <v>0</v>
      </c>
      <c r="AH209" s="135" t="n">
        <v>0</v>
      </c>
      <c r="AI209" s="135" t="n">
        <v>0</v>
      </c>
      <c r="AJ209" s="135" t="n">
        <v>0</v>
      </c>
      <c r="AK209" s="135" t="n">
        <v>0</v>
      </c>
      <c r="AL209" s="135" t="n">
        <v>0</v>
      </c>
      <c r="AM209" s="135" t="n">
        <v>0</v>
      </c>
      <c r="AN209" s="135" t="n">
        <v>0</v>
      </c>
      <c r="AO209" s="135" t="n">
        <v>0</v>
      </c>
      <c r="AP209" s="135" t="n">
        <v>0</v>
      </c>
      <c r="AQ209" s="135" t="n">
        <v>0</v>
      </c>
      <c r="AR209" s="135" t="n">
        <v>0</v>
      </c>
      <c r="AS209" s="135" t="n">
        <v>0</v>
      </c>
      <c r="AT209" s="135" t="n">
        <v>0</v>
      </c>
      <c r="AU209" s="135" t="n">
        <v>0</v>
      </c>
      <c r="AV209" s="135" t="n">
        <v>0</v>
      </c>
      <c r="AW209" s="135" t="n">
        <v>0</v>
      </c>
      <c r="AX209" s="135" t="n">
        <v>0</v>
      </c>
      <c r="AY209" s="135" t="n">
        <v>0</v>
      </c>
      <c r="AZ209" s="135" t="n">
        <v>0</v>
      </c>
      <c r="BA209" s="135" t="n">
        <v>0</v>
      </c>
      <c r="BB209" s="135" t="n">
        <v>0</v>
      </c>
      <c r="BC209" s="135" t="n">
        <v>0</v>
      </c>
      <c r="BD209" s="135" t="n">
        <v>0</v>
      </c>
      <c r="BE209" s="135" t="n">
        <v>0</v>
      </c>
      <c r="BF209" s="135" t="n">
        <v>0</v>
      </c>
      <c r="BG209" s="135" t="n">
        <v>0</v>
      </c>
      <c r="BH209" s="135" t="n">
        <v>0</v>
      </c>
      <c r="BI209" s="135" t="n">
        <v>0</v>
      </c>
      <c r="BJ209" s="135" t="n">
        <v>0</v>
      </c>
      <c r="BK209" s="135" t="n">
        <v>0</v>
      </c>
      <c r="BL209" s="135" t="n">
        <v>0</v>
      </c>
      <c r="BM209" s="135" t="n">
        <v>0</v>
      </c>
      <c r="BN209" s="135" t="n">
        <v>0</v>
      </c>
      <c r="BO209" s="135" t="n">
        <v>0</v>
      </c>
      <c r="BP209" s="135" t="n">
        <v>0</v>
      </c>
      <c r="BQ209" s="135" t="n">
        <v>0</v>
      </c>
      <c r="BR209" s="135" t="n">
        <v>0</v>
      </c>
      <c r="BS209" s="135" t="n">
        <v>0</v>
      </c>
      <c r="BT209" s="135" t="n">
        <v>0</v>
      </c>
      <c r="BU209" s="135" t="n">
        <v>0</v>
      </c>
      <c r="BV209" s="135" t="n">
        <v>0</v>
      </c>
      <c r="BW209" s="135" t="n">
        <v>0</v>
      </c>
      <c r="BX209" s="135" t="n">
        <v>0</v>
      </c>
      <c r="BY209" s="135" t="n">
        <v>0</v>
      </c>
      <c r="BZ209" s="135" t="n">
        <v>0</v>
      </c>
      <c r="CA209" s="135" t="n">
        <v>0</v>
      </c>
      <c r="CB209" s="135" t="n">
        <v>0</v>
      </c>
      <c r="CC209" s="135" t="n">
        <v>0</v>
      </c>
      <c r="CD209" s="135" t="n">
        <v>0</v>
      </c>
      <c r="CE209" s="135" t="n">
        <v>0</v>
      </c>
      <c r="CF209" s="135" t="n">
        <v>0</v>
      </c>
      <c r="CG209" s="135" t="n">
        <v>0</v>
      </c>
      <c r="CH209" s="135" t="n">
        <v>0</v>
      </c>
      <c r="CI209" s="135" t="n">
        <v>0</v>
      </c>
      <c r="CJ209" s="135" t="n">
        <v>0</v>
      </c>
      <c r="CK209" s="135" t="n">
        <v>0</v>
      </c>
      <c r="CL209" s="135" t="n">
        <v>0</v>
      </c>
      <c r="CM209" s="135" t="n">
        <v>0</v>
      </c>
      <c r="CN209" s="135" t="n">
        <v>0</v>
      </c>
      <c r="CO209" s="135" t="n">
        <v>0</v>
      </c>
      <c r="CP209" s="135" t="n">
        <v>0</v>
      </c>
      <c r="CQ209" s="135" t="n">
        <v>0</v>
      </c>
      <c r="CR209" s="135" t="n">
        <v>0</v>
      </c>
      <c r="CS209" s="135" t="n">
        <v>0</v>
      </c>
      <c r="CT209" s="135" t="n">
        <v>0</v>
      </c>
      <c r="CU209" s="135" t="n">
        <v>0</v>
      </c>
      <c r="CV209" s="135" t="n">
        <v>0</v>
      </c>
      <c r="CW209" s="135" t="n">
        <v>0</v>
      </c>
      <c r="CX209" s="135" t="n">
        <v>0</v>
      </c>
      <c r="CY209" s="135" t="n">
        <v>0</v>
      </c>
      <c r="CZ209" s="135" t="n">
        <v>0</v>
      </c>
      <c r="DA209" s="135" t="n">
        <v>0</v>
      </c>
      <c r="DB209" s="135" t="n">
        <v>0</v>
      </c>
    </row>
    <row r="210" customFormat="false" ht="14.25" hidden="false" customHeight="false" outlineLevel="3" collapsed="false">
      <c r="E210" s="131" t="s">
        <v>382</v>
      </c>
      <c r="G210" s="71" t="str">
        <f aca="false">Currency_unit&amp;"'M"</f>
        <v>US$'M</v>
      </c>
      <c r="Y210" s="132" t="n">
        <f aca="false">SUM(AA210:DB210)</f>
        <v>73358.0846251454</v>
      </c>
      <c r="AA210" s="136" t="n">
        <f aca="false">AA171-SUM(AA200:AA209)-AA194</f>
        <v>0</v>
      </c>
      <c r="AB210" s="136" t="n">
        <f aca="false">AB171-SUM(AB200:AB209)-AB194</f>
        <v>0</v>
      </c>
      <c r="AC210" s="136" t="n">
        <f aca="false">AC171-SUM(AC200:AC209)-AC194</f>
        <v>0</v>
      </c>
      <c r="AD210" s="136" t="n">
        <f aca="false">AD171-SUM(AD200:AD209)-AD194</f>
        <v>0</v>
      </c>
      <c r="AE210" s="136" t="n">
        <f aca="false">AE171-SUM(AE200:AE209)-AE194</f>
        <v>1033.40011494773</v>
      </c>
      <c r="AF210" s="136" t="n">
        <f aca="false">AF171-SUM(AF200:AF209)-AF194</f>
        <v>2281.82529313487</v>
      </c>
      <c r="AG210" s="136" t="n">
        <f aca="false">AG171-SUM(AG200:AG209)-AG194</f>
        <v>2627.24076241834</v>
      </c>
      <c r="AH210" s="136" t="n">
        <f aca="false">AH171-SUM(AH200:AH209)-AH194</f>
        <v>2605.54145669267</v>
      </c>
      <c r="AI210" s="136" t="n">
        <f aca="false">AI171-SUM(AI200:AI209)-AI194</f>
        <v>2794.19199570354</v>
      </c>
      <c r="AJ210" s="136" t="n">
        <f aca="false">AJ171-SUM(AJ200:AJ209)-AJ194</f>
        <v>2884.90578239949</v>
      </c>
      <c r="AK210" s="136" t="n">
        <f aca="false">AK171-SUM(AK200:AK209)-AK194</f>
        <v>2449.330898962</v>
      </c>
      <c r="AL210" s="136" t="n">
        <f aca="false">AL171-SUM(AL200:AL209)-AL194</f>
        <v>2079.15999105472</v>
      </c>
      <c r="AM210" s="136" t="n">
        <f aca="false">AM171-SUM(AM200:AM209)-AM194</f>
        <v>1705.16925296065</v>
      </c>
      <c r="AN210" s="136" t="n">
        <f aca="false">AN171-SUM(AN200:AN209)-AN194</f>
        <v>1599.76741096285</v>
      </c>
      <c r="AO210" s="136" t="n">
        <f aca="false">AO171-SUM(AO200:AO209)-AO194</f>
        <v>1738.94594306948</v>
      </c>
      <c r="AP210" s="136" t="n">
        <f aca="false">AP171-SUM(AP200:AP209)-AP194</f>
        <v>1842.60632303686</v>
      </c>
      <c r="AQ210" s="136" t="n">
        <f aca="false">AQ171-SUM(AQ200:AQ209)-AQ194</f>
        <v>2094.61107485941</v>
      </c>
      <c r="AR210" s="136" t="n">
        <f aca="false">AR171-SUM(AR200:AR209)-AR194</f>
        <v>2081.49422615009</v>
      </c>
      <c r="AS210" s="136" t="n">
        <f aca="false">AS171-SUM(AS200:AS209)-AS194</f>
        <v>2117.90744116153</v>
      </c>
      <c r="AT210" s="136" t="n">
        <f aca="false">AT171-SUM(AT200:AT209)-AT194</f>
        <v>1748.659658989</v>
      </c>
      <c r="AU210" s="136" t="n">
        <f aca="false">AU171-SUM(AU200:AU209)-AU194</f>
        <v>1723.78189982096</v>
      </c>
      <c r="AV210" s="136" t="n">
        <f aca="false">AV171-SUM(AV200:AV209)-AV194</f>
        <v>1472.78942831684</v>
      </c>
      <c r="AW210" s="136" t="n">
        <f aca="false">AW171-SUM(AW200:AW209)-AW194</f>
        <v>1671.56308227491</v>
      </c>
      <c r="AX210" s="136" t="n">
        <f aca="false">AX171-SUM(AX200:AX209)-AX194</f>
        <v>1572.47659459923</v>
      </c>
      <c r="AY210" s="136" t="n">
        <f aca="false">AY171-SUM(AY200:AY209)-AY194</f>
        <v>1508.19169643551</v>
      </c>
      <c r="AZ210" s="136" t="n">
        <f aca="false">AZ171-SUM(AZ200:AZ209)-AZ194</f>
        <v>1605.29042082221</v>
      </c>
      <c r="BA210" s="136" t="n">
        <f aca="false">BA171-SUM(BA200:BA209)-BA194</f>
        <v>1482.29550887058</v>
      </c>
      <c r="BB210" s="136" t="n">
        <f aca="false">BB171-SUM(BB200:BB209)-BB194</f>
        <v>1235.42201412209</v>
      </c>
      <c r="BC210" s="136" t="n">
        <f aca="false">BC171-SUM(BC200:BC209)-BC194</f>
        <v>1469.60645283835</v>
      </c>
      <c r="BD210" s="136" t="n">
        <f aca="false">BD171-SUM(BD200:BD209)-BD194</f>
        <v>1523.86327045654</v>
      </c>
      <c r="BE210" s="136" t="n">
        <f aca="false">BE171-SUM(BE200:BE209)-BE194</f>
        <v>1403.77433658404</v>
      </c>
      <c r="BF210" s="136" t="n">
        <f aca="false">BF171-SUM(BF200:BF209)-BF194</f>
        <v>1376.23999051563</v>
      </c>
      <c r="BG210" s="136" t="n">
        <f aca="false">BG171-SUM(BG200:BG209)-BG194</f>
        <v>1418.94293282771</v>
      </c>
      <c r="BH210" s="136" t="n">
        <f aca="false">BH171-SUM(BH200:BH209)-BH194</f>
        <v>1441.75835033802</v>
      </c>
      <c r="BI210" s="136" t="n">
        <f aca="false">BI171-SUM(BI200:BI209)-BI194</f>
        <v>1491.69594853803</v>
      </c>
      <c r="BJ210" s="136" t="n">
        <f aca="false">BJ171-SUM(BJ200:BJ209)-BJ194</f>
        <v>1784.1698562065</v>
      </c>
      <c r="BK210" s="136" t="n">
        <f aca="false">BK171-SUM(BK200:BK209)-BK194</f>
        <v>1760.59396085464</v>
      </c>
      <c r="BL210" s="136" t="n">
        <f aca="false">BL171-SUM(BL200:BL209)-BL194</f>
        <v>1656.86764844898</v>
      </c>
      <c r="BM210" s="136" t="n">
        <f aca="false">BM171-SUM(BM200:BM209)-BM194</f>
        <v>1419.64243608123</v>
      </c>
      <c r="BN210" s="136" t="n">
        <f aca="false">BN171-SUM(BN200:BN209)-BN194</f>
        <v>1542.09903211273</v>
      </c>
      <c r="BO210" s="136" t="n">
        <f aca="false">BO171-SUM(BO200:BO209)-BO194</f>
        <v>1662.92270132348</v>
      </c>
      <c r="BP210" s="136" t="n">
        <f aca="false">BP171-SUM(BP200:BP209)-BP194</f>
        <v>821.138607755994</v>
      </c>
      <c r="BQ210" s="136" t="n">
        <f aca="false">BQ171-SUM(BQ200:BQ209)-BQ194</f>
        <v>822.705588458343</v>
      </c>
      <c r="BR210" s="136" t="n">
        <f aca="false">BR171-SUM(BR200:BR209)-BR194</f>
        <v>818.720610122239</v>
      </c>
      <c r="BS210" s="136" t="n">
        <f aca="false">BS171-SUM(BS200:BS209)-BS194</f>
        <v>818.720610122239</v>
      </c>
      <c r="BT210" s="136" t="n">
        <f aca="false">BT171-SUM(BT200:BT209)-BT194</f>
        <v>466.497114925088</v>
      </c>
      <c r="BU210" s="136" t="n">
        <f aca="false">BU171-SUM(BU200:BU209)-BU194</f>
        <v>460.964153385182</v>
      </c>
      <c r="BV210" s="136" t="n">
        <f aca="false">BV171-SUM(BV200:BV209)-BV194</f>
        <v>459.745106747412</v>
      </c>
      <c r="BW210" s="136" t="n">
        <f aca="false">BW171-SUM(BW200:BW209)-BW194</f>
        <v>459.745106747412</v>
      </c>
      <c r="BX210" s="136" t="n">
        <f aca="false">BX171-SUM(BX200:BX209)-BX194</f>
        <v>459.745106747412</v>
      </c>
      <c r="BY210" s="136" t="n">
        <f aca="false">BY171-SUM(BY200:BY209)-BY194</f>
        <v>460.964153385182</v>
      </c>
      <c r="BZ210" s="136" t="n">
        <f aca="false">BZ171-SUM(BZ200:BZ209)-BZ194</f>
        <v>459.745106747412</v>
      </c>
      <c r="CA210" s="136" t="n">
        <f aca="false">CA171-SUM(CA200:CA209)-CA194</f>
        <v>459.745106747412</v>
      </c>
      <c r="CB210" s="136" t="n">
        <f aca="false">CB171-SUM(CB200:CB209)-CB194</f>
        <v>459.745106747412</v>
      </c>
      <c r="CC210" s="136" t="n">
        <f aca="false">CC171-SUM(CC200:CC209)-CC194</f>
        <v>21.1579576152107</v>
      </c>
      <c r="CD210" s="136" t="n">
        <f aca="false">CD171-SUM(CD200:CD209)-CD194</f>
        <v>0</v>
      </c>
      <c r="CE210" s="136" t="n">
        <f aca="false">CE171-SUM(CE200:CE209)-CE194</f>
        <v>0</v>
      </c>
      <c r="CF210" s="136" t="n">
        <f aca="false">CF171-SUM(CF200:CF209)-CF194</f>
        <v>0</v>
      </c>
      <c r="CG210" s="136" t="n">
        <f aca="false">CG171-SUM(CG200:CG209)-CG194</f>
        <v>0</v>
      </c>
      <c r="CH210" s="136" t="n">
        <f aca="false">CH171-SUM(CH200:CH209)-CH194</f>
        <v>0</v>
      </c>
      <c r="CI210" s="136" t="n">
        <f aca="false">CI171-SUM(CI200:CI209)-CI194</f>
        <v>0</v>
      </c>
      <c r="CJ210" s="136" t="n">
        <f aca="false">CJ171-SUM(CJ200:CJ209)-CJ194</f>
        <v>0</v>
      </c>
      <c r="CK210" s="136" t="n">
        <f aca="false">CK171-SUM(CK200:CK209)-CK194</f>
        <v>0</v>
      </c>
      <c r="CL210" s="136" t="n">
        <f aca="false">CL171-SUM(CL200:CL209)-CL194</f>
        <v>0</v>
      </c>
      <c r="CM210" s="136" t="n">
        <f aca="false">CM171-SUM(CM200:CM209)-CM194</f>
        <v>0</v>
      </c>
      <c r="CN210" s="136" t="n">
        <f aca="false">CN171-SUM(CN200:CN209)-CN194</f>
        <v>0</v>
      </c>
      <c r="CO210" s="136" t="n">
        <f aca="false">CO171-SUM(CO200:CO209)-CO194</f>
        <v>0</v>
      </c>
      <c r="CP210" s="136" t="n">
        <f aca="false">CP171-SUM(CP200:CP209)-CP194</f>
        <v>0</v>
      </c>
      <c r="CQ210" s="136" t="n">
        <f aca="false">CQ171-SUM(CQ200:CQ209)-CQ194</f>
        <v>0</v>
      </c>
      <c r="CR210" s="136" t="n">
        <f aca="false">CR171-SUM(CR200:CR209)-CR194</f>
        <v>0</v>
      </c>
      <c r="CS210" s="136" t="n">
        <f aca="false">CS171-SUM(CS200:CS209)-CS194</f>
        <v>0</v>
      </c>
      <c r="CT210" s="136" t="n">
        <f aca="false">CT171-SUM(CT200:CT209)-CT194</f>
        <v>0</v>
      </c>
      <c r="CU210" s="136" t="n">
        <f aca="false">CU171-SUM(CU200:CU209)-CU194</f>
        <v>0</v>
      </c>
      <c r="CV210" s="136" t="n">
        <f aca="false">CV171-SUM(CV200:CV209)-CV194</f>
        <v>0</v>
      </c>
      <c r="CW210" s="136" t="n">
        <f aca="false">CW171-SUM(CW200:CW209)-CW194</f>
        <v>0</v>
      </c>
      <c r="CX210" s="136" t="n">
        <f aca="false">CX171-SUM(CX200:CX209)-CX194</f>
        <v>0</v>
      </c>
      <c r="CY210" s="136" t="n">
        <f aca="false">CY171-SUM(CY200:CY209)-CY194</f>
        <v>0</v>
      </c>
      <c r="CZ210" s="136" t="n">
        <f aca="false">CZ171-SUM(CZ200:CZ209)-CZ194</f>
        <v>0</v>
      </c>
      <c r="DA210" s="136" t="n">
        <f aca="false">DA171-SUM(DA200:DA209)-DA194</f>
        <v>0</v>
      </c>
      <c r="DB210" s="136" t="n">
        <f aca="false">DB171-SUM(DB200:DB209)-DB194</f>
        <v>0</v>
      </c>
    </row>
    <row r="211" customFormat="false" ht="14.25" hidden="false" customHeight="false" outlineLevel="3" collapsed="false"/>
    <row r="212" customFormat="false" ht="14.25" hidden="false" customHeight="false" outlineLevel="2" collapsed="false"/>
    <row r="213" customFormat="false" ht="14.25" hidden="false" customHeight="false" outlineLevel="1" collapsed="false"/>
    <row r="214" customFormat="false" ht="20.25" hidden="false" customHeight="true" outlineLevel="1" collapsed="false">
      <c r="A214" s="65" t="s">
        <v>271</v>
      </c>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row>
    <row r="215" customFormat="false" ht="15" hidden="false" customHeight="true" outlineLevel="2" collapsed="false"/>
    <row r="216" customFormat="false" ht="18" hidden="false" customHeight="true" outlineLevel="2" collapsed="false">
      <c r="B216" s="66" t="s">
        <v>272</v>
      </c>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66"/>
      <c r="CW216" s="66"/>
      <c r="CX216" s="66"/>
      <c r="CY216" s="66"/>
      <c r="CZ216" s="66"/>
      <c r="DA216" s="66"/>
      <c r="DB216" s="66"/>
      <c r="DC216" s="66"/>
    </row>
    <row r="217" customFormat="false" ht="15" hidden="false" customHeight="true" outlineLevel="3" collapsed="false"/>
    <row r="218" customFormat="false" ht="14.25" hidden="false" customHeight="false" outlineLevel="3" collapsed="false">
      <c r="C218" s="78" t="s">
        <v>183</v>
      </c>
    </row>
    <row r="219" customFormat="false" ht="14.25" hidden="false" customHeight="false" outlineLevel="3" collapsed="false"/>
    <row r="220" customFormat="false" ht="14.25" hidden="false" customHeight="false" outlineLevel="3" collapsed="false">
      <c r="E220" s="3" t="str">
        <f aca="false">E39</f>
        <v>Waste mined tonnage</v>
      </c>
      <c r="G220" s="71" t="str">
        <f aca="false">G39</f>
        <v>kt</v>
      </c>
      <c r="Y220" s="99" t="n">
        <f aca="false">SUM(AA220:DB220)</f>
        <v>2903200</v>
      </c>
      <c r="AA220" s="83" t="n">
        <f aca="false">AA39</f>
        <v>19300</v>
      </c>
      <c r="AB220" s="83" t="n">
        <f aca="false">AB39</f>
        <v>94300</v>
      </c>
      <c r="AC220" s="83" t="n">
        <f aca="false">AC39</f>
        <v>146700</v>
      </c>
      <c r="AD220" s="83" t="n">
        <f aca="false">AD39</f>
        <v>161700</v>
      </c>
      <c r="AE220" s="83" t="n">
        <f aca="false">AE39</f>
        <v>143000</v>
      </c>
      <c r="AF220" s="83" t="n">
        <f aca="false">AF39</f>
        <v>143800</v>
      </c>
      <c r="AG220" s="83" t="n">
        <f aca="false">AG39</f>
        <v>150300</v>
      </c>
      <c r="AH220" s="83" t="n">
        <f aca="false">AH39</f>
        <v>152800</v>
      </c>
      <c r="AI220" s="83" t="n">
        <f aca="false">AI39</f>
        <v>142500</v>
      </c>
      <c r="AJ220" s="83" t="n">
        <f aca="false">AJ39</f>
        <v>148500</v>
      </c>
      <c r="AK220" s="83" t="n">
        <f aca="false">AK39</f>
        <v>139500</v>
      </c>
      <c r="AL220" s="83" t="n">
        <f aca="false">AL39</f>
        <v>125400</v>
      </c>
      <c r="AM220" s="83" t="n">
        <f aca="false">AM39</f>
        <v>137400</v>
      </c>
      <c r="AN220" s="83" t="n">
        <f aca="false">AN39</f>
        <v>140200</v>
      </c>
      <c r="AO220" s="83" t="n">
        <f aca="false">AO39</f>
        <v>137900</v>
      </c>
      <c r="AP220" s="83" t="n">
        <f aca="false">AP39</f>
        <v>116800</v>
      </c>
      <c r="AQ220" s="83" t="n">
        <f aca="false">AQ39</f>
        <v>82000</v>
      </c>
      <c r="AR220" s="83" t="n">
        <f aca="false">AR39</f>
        <v>58000</v>
      </c>
      <c r="AS220" s="83" t="n">
        <f aca="false">AS39</f>
        <v>59800</v>
      </c>
      <c r="AT220" s="83" t="n">
        <f aca="false">AT39</f>
        <v>64900</v>
      </c>
      <c r="AU220" s="83" t="n">
        <f aca="false">AU39</f>
        <v>68300</v>
      </c>
      <c r="AV220" s="83" t="n">
        <f aca="false">AV39</f>
        <v>73000</v>
      </c>
      <c r="AW220" s="83" t="n">
        <f aca="false">AW39</f>
        <v>43300</v>
      </c>
      <c r="AX220" s="83" t="n">
        <f aca="false">AX39</f>
        <v>41900</v>
      </c>
      <c r="AY220" s="83" t="n">
        <f aca="false">AY39</f>
        <v>37600</v>
      </c>
      <c r="AZ220" s="83" t="n">
        <f aca="false">AZ39</f>
        <v>38200</v>
      </c>
      <c r="BA220" s="83" t="n">
        <f aca="false">BA39</f>
        <v>36200</v>
      </c>
      <c r="BB220" s="83" t="n">
        <f aca="false">BB39</f>
        <v>39300</v>
      </c>
      <c r="BC220" s="83" t="n">
        <f aca="false">BC39</f>
        <v>30100</v>
      </c>
      <c r="BD220" s="83" t="n">
        <f aca="false">BD39</f>
        <v>31500</v>
      </c>
      <c r="BE220" s="83" t="n">
        <f aca="false">BE39</f>
        <v>19400</v>
      </c>
      <c r="BF220" s="83" t="n">
        <f aca="false">BF39</f>
        <v>10600</v>
      </c>
      <c r="BG220" s="83" t="n">
        <f aca="false">BG39</f>
        <v>12700</v>
      </c>
      <c r="BH220" s="83" t="n">
        <f aca="false">BH39</f>
        <v>14400</v>
      </c>
      <c r="BI220" s="83" t="n">
        <f aca="false">BI39</f>
        <v>13300</v>
      </c>
      <c r="BJ220" s="83" t="n">
        <f aca="false">BJ39</f>
        <v>9200</v>
      </c>
      <c r="BK220" s="83" t="n">
        <f aca="false">BK39</f>
        <v>7100</v>
      </c>
      <c r="BL220" s="83" t="n">
        <f aca="false">BL39</f>
        <v>5500</v>
      </c>
      <c r="BM220" s="83" t="n">
        <f aca="false">BM39</f>
        <v>2800</v>
      </c>
      <c r="BN220" s="83" t="n">
        <f aca="false">BN39</f>
        <v>2500</v>
      </c>
      <c r="BO220" s="83" t="n">
        <f aca="false">BO39</f>
        <v>1500</v>
      </c>
      <c r="BP220" s="83" t="n">
        <f aca="false">BP39</f>
        <v>0</v>
      </c>
      <c r="BQ220" s="83" t="n">
        <f aca="false">BQ39</f>
        <v>0</v>
      </c>
      <c r="BR220" s="83" t="n">
        <f aca="false">BR39</f>
        <v>0</v>
      </c>
      <c r="BS220" s="83" t="n">
        <f aca="false">BS39</f>
        <v>0</v>
      </c>
      <c r="BT220" s="83" t="n">
        <f aca="false">BT39</f>
        <v>0</v>
      </c>
      <c r="BU220" s="83" t="n">
        <f aca="false">BU39</f>
        <v>0</v>
      </c>
      <c r="BV220" s="83" t="n">
        <f aca="false">BV39</f>
        <v>0</v>
      </c>
      <c r="BW220" s="83" t="n">
        <f aca="false">BW39</f>
        <v>0</v>
      </c>
      <c r="BX220" s="83" t="n">
        <f aca="false">BX39</f>
        <v>0</v>
      </c>
      <c r="BY220" s="83" t="n">
        <f aca="false">BY39</f>
        <v>0</v>
      </c>
      <c r="BZ220" s="83" t="n">
        <f aca="false">BZ39</f>
        <v>0</v>
      </c>
      <c r="CA220" s="83" t="n">
        <f aca="false">CA39</f>
        <v>0</v>
      </c>
      <c r="CB220" s="83" t="n">
        <f aca="false">CB39</f>
        <v>0</v>
      </c>
      <c r="CC220" s="83" t="n">
        <f aca="false">CC39</f>
        <v>0</v>
      </c>
      <c r="CD220" s="83" t="n">
        <f aca="false">CD39</f>
        <v>0</v>
      </c>
      <c r="CE220" s="83" t="n">
        <f aca="false">CE39</f>
        <v>0</v>
      </c>
      <c r="CF220" s="83" t="n">
        <f aca="false">CF39</f>
        <v>0</v>
      </c>
      <c r="CG220" s="83" t="n">
        <f aca="false">CG39</f>
        <v>0</v>
      </c>
      <c r="CH220" s="83" t="n">
        <f aca="false">CH39</f>
        <v>0</v>
      </c>
      <c r="CI220" s="83" t="n">
        <f aca="false">CI39</f>
        <v>0</v>
      </c>
      <c r="CJ220" s="83" t="n">
        <f aca="false">CJ39</f>
        <v>0</v>
      </c>
      <c r="CK220" s="83" t="n">
        <f aca="false">CK39</f>
        <v>0</v>
      </c>
      <c r="CL220" s="83" t="n">
        <f aca="false">CL39</f>
        <v>0</v>
      </c>
      <c r="CM220" s="83" t="n">
        <f aca="false">CM39</f>
        <v>0</v>
      </c>
      <c r="CN220" s="83" t="n">
        <f aca="false">CN39</f>
        <v>0</v>
      </c>
      <c r="CO220" s="83" t="n">
        <f aca="false">CO39</f>
        <v>0</v>
      </c>
      <c r="CP220" s="83" t="n">
        <f aca="false">CP39</f>
        <v>0</v>
      </c>
      <c r="CQ220" s="83" t="n">
        <f aca="false">CQ39</f>
        <v>0</v>
      </c>
      <c r="CR220" s="83" t="n">
        <f aca="false">CR39</f>
        <v>0</v>
      </c>
      <c r="CS220" s="83" t="n">
        <f aca="false">CS39</f>
        <v>0</v>
      </c>
      <c r="CT220" s="83" t="n">
        <f aca="false">CT39</f>
        <v>0</v>
      </c>
      <c r="CU220" s="83" t="n">
        <f aca="false">CU39</f>
        <v>0</v>
      </c>
      <c r="CV220" s="83" t="n">
        <f aca="false">CV39</f>
        <v>0</v>
      </c>
      <c r="CW220" s="83" t="n">
        <f aca="false">CW39</f>
        <v>0</v>
      </c>
      <c r="CX220" s="83" t="n">
        <f aca="false">CX39</f>
        <v>0</v>
      </c>
      <c r="CY220" s="83" t="n">
        <f aca="false">CY39</f>
        <v>0</v>
      </c>
      <c r="CZ220" s="83" t="n">
        <f aca="false">CZ39</f>
        <v>0</v>
      </c>
      <c r="DA220" s="83" t="n">
        <f aca="false">DA39</f>
        <v>0</v>
      </c>
      <c r="DB220" s="83" t="n">
        <f aca="false">DB39</f>
        <v>0</v>
      </c>
    </row>
    <row r="221" customFormat="false" ht="14.25" hidden="false" customHeight="false" outlineLevel="3" collapsed="false">
      <c r="E221" s="3" t="str">
        <f aca="false">E41</f>
        <v>Ore mined tonnage</v>
      </c>
      <c r="G221" s="71" t="str">
        <f aca="false">G41</f>
        <v>kt</v>
      </c>
      <c r="Y221" s="99" t="n">
        <f aca="false">SUM(AA221:DB221)</f>
        <v>1989900</v>
      </c>
      <c r="AA221" s="83" t="n">
        <f aca="false">AA41</f>
        <v>0</v>
      </c>
      <c r="AB221" s="83" t="n">
        <f aca="false">AB41</f>
        <v>0</v>
      </c>
      <c r="AC221" s="83" t="n">
        <f aca="false">AC41</f>
        <v>500</v>
      </c>
      <c r="AD221" s="83" t="n">
        <f aca="false">AD41</f>
        <v>9900</v>
      </c>
      <c r="AE221" s="83" t="n">
        <f aca="false">AE41</f>
        <v>52300</v>
      </c>
      <c r="AF221" s="83" t="n">
        <f aca="false">AF41</f>
        <v>51400</v>
      </c>
      <c r="AG221" s="83" t="n">
        <f aca="false">AG41</f>
        <v>45500</v>
      </c>
      <c r="AH221" s="83" t="n">
        <f aca="false">AH41</f>
        <v>42400</v>
      </c>
      <c r="AI221" s="83" t="n">
        <f aca="false">AI41</f>
        <v>52700</v>
      </c>
      <c r="AJ221" s="83" t="n">
        <f aca="false">AJ41</f>
        <v>46700</v>
      </c>
      <c r="AK221" s="83" t="n">
        <f aca="false">AK41</f>
        <v>56200</v>
      </c>
      <c r="AL221" s="83" t="n">
        <f aca="false">AL41</f>
        <v>69900</v>
      </c>
      <c r="AM221" s="83" t="n">
        <f aca="false">AM41</f>
        <v>57800</v>
      </c>
      <c r="AN221" s="83" t="n">
        <f aca="false">AN41</f>
        <v>55000</v>
      </c>
      <c r="AO221" s="83" t="n">
        <f aca="false">AO41</f>
        <v>57800</v>
      </c>
      <c r="AP221" s="83" t="n">
        <f aca="false">AP41</f>
        <v>63400</v>
      </c>
      <c r="AQ221" s="83" t="n">
        <f aca="false">AQ41</f>
        <v>74000</v>
      </c>
      <c r="AR221" s="83" t="n">
        <f aca="false">AR41</f>
        <v>73800</v>
      </c>
      <c r="AS221" s="83" t="n">
        <f aca="false">AS41</f>
        <v>57300</v>
      </c>
      <c r="AT221" s="83" t="n">
        <f aca="false">AT41</f>
        <v>51900</v>
      </c>
      <c r="AU221" s="83" t="n">
        <f aca="false">AU41</f>
        <v>48400</v>
      </c>
      <c r="AV221" s="83" t="n">
        <f aca="false">AV41</f>
        <v>43600</v>
      </c>
      <c r="AW221" s="83" t="n">
        <f aca="false">AW41</f>
        <v>55500</v>
      </c>
      <c r="AX221" s="83" t="n">
        <f aca="false">AX41</f>
        <v>56600</v>
      </c>
      <c r="AY221" s="83" t="n">
        <f aca="false">AY41</f>
        <v>60900</v>
      </c>
      <c r="AZ221" s="83" t="n">
        <f aca="false">AZ41</f>
        <v>60300</v>
      </c>
      <c r="BA221" s="83" t="n">
        <f aca="false">BA41</f>
        <v>62600</v>
      </c>
      <c r="BB221" s="83" t="n">
        <f aca="false">BB41</f>
        <v>59200</v>
      </c>
      <c r="BC221" s="83" t="n">
        <f aca="false">BC41</f>
        <v>68400</v>
      </c>
      <c r="BD221" s="83" t="n">
        <f aca="false">BD41</f>
        <v>67000</v>
      </c>
      <c r="BE221" s="83" t="n">
        <f aca="false">BE41</f>
        <v>56000</v>
      </c>
      <c r="BF221" s="83" t="n">
        <f aca="false">BF41</f>
        <v>49600</v>
      </c>
      <c r="BG221" s="83" t="n">
        <f aca="false">BG41</f>
        <v>47400</v>
      </c>
      <c r="BH221" s="83" t="n">
        <f aca="false">BH41</f>
        <v>45800</v>
      </c>
      <c r="BI221" s="83" t="n">
        <f aca="false">BI41</f>
        <v>47000</v>
      </c>
      <c r="BJ221" s="83" t="n">
        <f aca="false">BJ41</f>
        <v>50900</v>
      </c>
      <c r="BK221" s="83" t="n">
        <f aca="false">BK41</f>
        <v>53100</v>
      </c>
      <c r="BL221" s="83" t="n">
        <f aca="false">BL41</f>
        <v>52700</v>
      </c>
      <c r="BM221" s="83" t="n">
        <f aca="false">BM41</f>
        <v>27800</v>
      </c>
      <c r="BN221" s="83" t="n">
        <f aca="false">BN41</f>
        <v>27700</v>
      </c>
      <c r="BO221" s="83" t="n">
        <f aca="false">BO41</f>
        <v>30900</v>
      </c>
      <c r="BP221" s="83" t="n">
        <f aca="false">BP41</f>
        <v>0</v>
      </c>
      <c r="BQ221" s="83" t="n">
        <f aca="false">BQ41</f>
        <v>0</v>
      </c>
      <c r="BR221" s="83" t="n">
        <f aca="false">BR41</f>
        <v>0</v>
      </c>
      <c r="BS221" s="83" t="n">
        <f aca="false">BS41</f>
        <v>0</v>
      </c>
      <c r="BT221" s="83" t="n">
        <f aca="false">BT41</f>
        <v>0</v>
      </c>
      <c r="BU221" s="83" t="n">
        <f aca="false">BU41</f>
        <v>0</v>
      </c>
      <c r="BV221" s="83" t="n">
        <f aca="false">BV41</f>
        <v>0</v>
      </c>
      <c r="BW221" s="83" t="n">
        <f aca="false">BW41</f>
        <v>0</v>
      </c>
      <c r="BX221" s="83" t="n">
        <f aca="false">BX41</f>
        <v>0</v>
      </c>
      <c r="BY221" s="83" t="n">
        <f aca="false">BY41</f>
        <v>0</v>
      </c>
      <c r="BZ221" s="83" t="n">
        <f aca="false">BZ41</f>
        <v>0</v>
      </c>
      <c r="CA221" s="83" t="n">
        <f aca="false">CA41</f>
        <v>0</v>
      </c>
      <c r="CB221" s="83" t="n">
        <f aca="false">CB41</f>
        <v>0</v>
      </c>
      <c r="CC221" s="83" t="n">
        <f aca="false">CC41</f>
        <v>0</v>
      </c>
      <c r="CD221" s="83" t="n">
        <f aca="false">CD41</f>
        <v>0</v>
      </c>
      <c r="CE221" s="83" t="n">
        <f aca="false">CE41</f>
        <v>0</v>
      </c>
      <c r="CF221" s="83" t="n">
        <f aca="false">CF41</f>
        <v>0</v>
      </c>
      <c r="CG221" s="83" t="n">
        <f aca="false">CG41</f>
        <v>0</v>
      </c>
      <c r="CH221" s="83" t="n">
        <f aca="false">CH41</f>
        <v>0</v>
      </c>
      <c r="CI221" s="83" t="n">
        <f aca="false">CI41</f>
        <v>0</v>
      </c>
      <c r="CJ221" s="83" t="n">
        <f aca="false">CJ41</f>
        <v>0</v>
      </c>
      <c r="CK221" s="83" t="n">
        <f aca="false">CK41</f>
        <v>0</v>
      </c>
      <c r="CL221" s="83" t="n">
        <f aca="false">CL41</f>
        <v>0</v>
      </c>
      <c r="CM221" s="83" t="n">
        <f aca="false">CM41</f>
        <v>0</v>
      </c>
      <c r="CN221" s="83" t="n">
        <f aca="false">CN41</f>
        <v>0</v>
      </c>
      <c r="CO221" s="83" t="n">
        <f aca="false">CO41</f>
        <v>0</v>
      </c>
      <c r="CP221" s="83" t="n">
        <f aca="false">CP41</f>
        <v>0</v>
      </c>
      <c r="CQ221" s="83" t="n">
        <f aca="false">CQ41</f>
        <v>0</v>
      </c>
      <c r="CR221" s="83" t="n">
        <f aca="false">CR41</f>
        <v>0</v>
      </c>
      <c r="CS221" s="83" t="n">
        <f aca="false">CS41</f>
        <v>0</v>
      </c>
      <c r="CT221" s="83" t="n">
        <f aca="false">CT41</f>
        <v>0</v>
      </c>
      <c r="CU221" s="83" t="n">
        <f aca="false">CU41</f>
        <v>0</v>
      </c>
      <c r="CV221" s="83" t="n">
        <f aca="false">CV41</f>
        <v>0</v>
      </c>
      <c r="CW221" s="83" t="n">
        <f aca="false">CW41</f>
        <v>0</v>
      </c>
      <c r="CX221" s="83" t="n">
        <f aca="false">CX41</f>
        <v>0</v>
      </c>
      <c r="CY221" s="83" t="n">
        <f aca="false">CY41</f>
        <v>0</v>
      </c>
      <c r="CZ221" s="83" t="n">
        <f aca="false">CZ41</f>
        <v>0</v>
      </c>
      <c r="DA221" s="83" t="n">
        <f aca="false">DA41</f>
        <v>0</v>
      </c>
      <c r="DB221" s="83" t="n">
        <f aca="false">DB41</f>
        <v>0</v>
      </c>
    </row>
    <row r="222" customFormat="false" ht="14.25" hidden="false" customHeight="false" outlineLevel="3" collapsed="false">
      <c r="E222" s="3" t="str">
        <f aca="false">'Assumptions - Base'!E186</f>
        <v>Mining cost per tonne handled (mined + reclaimed)</v>
      </c>
      <c r="G222" s="71" t="str">
        <f aca="false">'Assumptions - Base'!G186</f>
        <v>US$/t</v>
      </c>
      <c r="Y222" s="93" t="n">
        <f aca="false">SUMPRODUCT(AA220:DB220,AA222:DB222)/SUM(AA220:DB220)</f>
        <v>1.31967186268782</v>
      </c>
      <c r="AA222" s="93" t="n">
        <f aca="false">'Assumptions - Base'!AA186</f>
        <v>0</v>
      </c>
      <c r="AB222" s="93" t="n">
        <f aca="false">'Assumptions - Base'!AB186</f>
        <v>0</v>
      </c>
      <c r="AC222" s="93" t="n">
        <f aca="false">'Assumptions - Base'!AC186</f>
        <v>0.00611413043478261</v>
      </c>
      <c r="AD222" s="93" t="n">
        <f aca="false">'Assumptions - Base'!AD186</f>
        <v>0.251748251748252</v>
      </c>
      <c r="AE222" s="93" t="n">
        <f aca="false">'Assumptions - Base'!AE186</f>
        <v>1.13336614173228</v>
      </c>
      <c r="AF222" s="93" t="n">
        <f aca="false">'Assumptions - Base'!AF186</f>
        <v>1.17060895822849</v>
      </c>
      <c r="AG222" s="93" t="n">
        <f aca="false">'Assumptions - Base'!AG186</f>
        <v>1.02792748652621</v>
      </c>
      <c r="AH222" s="93" t="n">
        <f aca="false">'Assumptions - Base'!AH186</f>
        <v>0.953488372093023</v>
      </c>
      <c r="AI222" s="93" t="n">
        <f aca="false">'Assumptions - Base'!AI186</f>
        <v>1.24569402228977</v>
      </c>
      <c r="AJ222" s="93" t="n">
        <f aca="false">'Assumptions - Base'!AJ186</f>
        <v>1.10850738665308</v>
      </c>
      <c r="AK222" s="93" t="n">
        <f aca="false">'Assumptions - Base'!AK186</f>
        <v>1.31936637710782</v>
      </c>
      <c r="AL222" s="93" t="n">
        <f aca="false">'Assumptions - Base'!AL186</f>
        <v>1.70558115719406</v>
      </c>
      <c r="AM222" s="93" t="n">
        <f aca="false">'Assumptions - Base'!AM186</f>
        <v>1.32713567839196</v>
      </c>
      <c r="AN222" s="93" t="n">
        <f aca="false">'Assumptions - Base'!AN186</f>
        <v>1.23278029160382</v>
      </c>
      <c r="AO222" s="93" t="n">
        <f aca="false">'Assumptions - Base'!AO186</f>
        <v>1.292004048583</v>
      </c>
      <c r="AP222" s="93" t="n">
        <f aca="false">'Assumptions - Base'!AP186</f>
        <v>1.60450160771704</v>
      </c>
      <c r="AQ222" s="93" t="n">
        <f aca="false">'Assumptions - Base'!AQ186</f>
        <v>1.93465727098014</v>
      </c>
      <c r="AR222" s="93" t="n">
        <f aca="false">'Assumptions - Base'!AR186</f>
        <v>1.97228300510576</v>
      </c>
      <c r="AS222" s="93" t="n">
        <f aca="false">'Assumptions - Base'!AS186</f>
        <v>1.94426494345719</v>
      </c>
      <c r="AT222" s="93" t="n">
        <f aca="false">'Assumptions - Base'!AT186</f>
        <v>1.97042366107114</v>
      </c>
      <c r="AU222" s="93" t="n">
        <f aca="false">'Assumptions - Base'!AU186</f>
        <v>1.9608</v>
      </c>
      <c r="AV222" s="93" t="n">
        <f aca="false">'Assumptions - Base'!AV186</f>
        <v>1.80304243394716</v>
      </c>
      <c r="AW222" s="93" t="n">
        <f aca="false">'Assumptions - Base'!AW186</f>
        <v>2.10550887021475</v>
      </c>
      <c r="AX222" s="93" t="n">
        <f aca="false">'Assumptions - Base'!AX186</f>
        <v>2.17011278195489</v>
      </c>
      <c r="AY222" s="93" t="n">
        <f aca="false">'Assumptions - Base'!AY186</f>
        <v>2.18525703200776</v>
      </c>
      <c r="AZ222" s="93" t="n">
        <f aca="false">'Assumptions - Base'!AZ186</f>
        <v>2.18352059925094</v>
      </c>
      <c r="BA222" s="93" t="n">
        <f aca="false">'Assumptions - Base'!BA186</f>
        <v>2.27077497665733</v>
      </c>
      <c r="BB222" s="93" t="n">
        <f aca="false">'Assumptions - Base'!BB186</f>
        <v>2.21161048689139</v>
      </c>
      <c r="BC222" s="93" t="n">
        <f aca="false">'Assumptions - Base'!BC186</f>
        <v>2.38180019782394</v>
      </c>
      <c r="BD222" s="93" t="n">
        <f aca="false">'Assumptions - Base'!BD186</f>
        <v>2.48527918781726</v>
      </c>
      <c r="BE222" s="93" t="n">
        <f aca="false">'Assumptions - Base'!BE186</f>
        <v>2.36100628930818</v>
      </c>
      <c r="BF222" s="93" t="n">
        <f aca="false">'Assumptions - Base'!BF186</f>
        <v>2.58164852255054</v>
      </c>
      <c r="BG222" s="93" t="n">
        <f aca="false">'Assumptions - Base'!BG186</f>
        <v>2.48353293413174</v>
      </c>
      <c r="BH222" s="93" t="n">
        <f aca="false">'Assumptions - Base'!BH186</f>
        <v>2.5660091047041</v>
      </c>
      <c r="BI222" s="93" t="n">
        <f aca="false">'Assumptions - Base'!BI186</f>
        <v>2.52688172043011</v>
      </c>
      <c r="BJ222" s="93" t="n">
        <f aca="false">'Assumptions - Base'!BJ186</f>
        <v>2.62396006655574</v>
      </c>
      <c r="BK222" s="93" t="n">
        <f aca="false">'Assumptions - Base'!BK186</f>
        <v>2.75083056478405</v>
      </c>
      <c r="BL222" s="93" t="n">
        <f aca="false">'Assumptions - Base'!BL186</f>
        <v>2.79725085910653</v>
      </c>
      <c r="BM222" s="93" t="n">
        <f aca="false">'Assumptions - Base'!BM186</f>
        <v>2.01927194860814</v>
      </c>
      <c r="BN222" s="93" t="n">
        <f aca="false">'Assumptions - Base'!BN186</f>
        <v>2.16071428571429</v>
      </c>
      <c r="BO222" s="93" t="n">
        <f aca="false">'Assumptions - Base'!BO186</f>
        <v>2.25462962962963</v>
      </c>
      <c r="BP222" s="93" t="n">
        <f aca="false">'Assumptions - Base'!BP186</f>
        <v>1.3225</v>
      </c>
      <c r="BQ222" s="93" t="n">
        <f aca="false">'Assumptions - Base'!BQ186</f>
        <v>1.18952618453865</v>
      </c>
      <c r="BR222" s="93" t="n">
        <f aca="false">'Assumptions - Base'!BR186</f>
        <v>1.2575</v>
      </c>
      <c r="BS222" s="93" t="n">
        <f aca="false">'Assumptions - Base'!BS186</f>
        <v>1.23</v>
      </c>
      <c r="BT222" s="93" t="n">
        <f aca="false">'Assumptions - Base'!BT186</f>
        <v>1.27</v>
      </c>
      <c r="BU222" s="93" t="n">
        <f aca="false">'Assumptions - Base'!BU186</f>
        <v>1.25935162094763</v>
      </c>
      <c r="BV222" s="93" t="n">
        <f aca="false">'Assumptions - Base'!BV186</f>
        <v>1.365</v>
      </c>
      <c r="BW222" s="93" t="n">
        <f aca="false">'Assumptions - Base'!BW186</f>
        <v>1.2975</v>
      </c>
      <c r="BX222" s="93" t="n">
        <f aca="false">'Assumptions - Base'!BX186</f>
        <v>1.3225</v>
      </c>
      <c r="BY222" s="93" t="n">
        <f aca="false">'Assumptions - Base'!BY186</f>
        <v>1.3142144638404</v>
      </c>
      <c r="BZ222" s="93" t="n">
        <f aca="false">'Assumptions - Base'!BZ186</f>
        <v>1.275</v>
      </c>
      <c r="CA222" s="93" t="n">
        <f aca="false">'Assumptions - Base'!CA186</f>
        <v>1.2025</v>
      </c>
      <c r="CB222" s="93" t="n">
        <f aca="false">'Assumptions - Base'!CB186</f>
        <v>0.9675</v>
      </c>
      <c r="CC222" s="93" t="n">
        <f aca="false">'Assumptions - Base'!CC186</f>
        <v>0</v>
      </c>
      <c r="CD222" s="93" t="n">
        <f aca="false">'Assumptions - Base'!CD186</f>
        <v>0</v>
      </c>
      <c r="CE222" s="93" t="n">
        <f aca="false">'Assumptions - Base'!CE186</f>
        <v>0</v>
      </c>
      <c r="CF222" s="93" t="n">
        <f aca="false">'Assumptions - Base'!CF186</f>
        <v>0</v>
      </c>
      <c r="CG222" s="93" t="n">
        <f aca="false">'Assumptions - Base'!CG186</f>
        <v>0</v>
      </c>
      <c r="CH222" s="93" t="n">
        <f aca="false">'Assumptions - Base'!CH186</f>
        <v>0</v>
      </c>
      <c r="CI222" s="93" t="n">
        <f aca="false">'Assumptions - Base'!CI186</f>
        <v>0</v>
      </c>
      <c r="CJ222" s="93" t="n">
        <f aca="false">'Assumptions - Base'!CJ186</f>
        <v>0</v>
      </c>
      <c r="CK222" s="93" t="n">
        <f aca="false">'Assumptions - Base'!CK186</f>
        <v>0</v>
      </c>
      <c r="CL222" s="93" t="n">
        <f aca="false">'Assumptions - Base'!CL186</f>
        <v>0</v>
      </c>
      <c r="CM222" s="93" t="n">
        <f aca="false">'Assumptions - Base'!CM186</f>
        <v>0</v>
      </c>
      <c r="CN222" s="93" t="n">
        <f aca="false">'Assumptions - Base'!CN186</f>
        <v>0</v>
      </c>
      <c r="CO222" s="93" t="n">
        <f aca="false">'Assumptions - Base'!CO186</f>
        <v>0</v>
      </c>
      <c r="CP222" s="93" t="n">
        <f aca="false">'Assumptions - Base'!CP186</f>
        <v>0</v>
      </c>
      <c r="CQ222" s="93" t="n">
        <f aca="false">'Assumptions - Base'!CQ186</f>
        <v>0</v>
      </c>
      <c r="CR222" s="93" t="n">
        <f aca="false">'Assumptions - Base'!CR186</f>
        <v>0</v>
      </c>
      <c r="CS222" s="93" t="n">
        <f aca="false">'Assumptions - Base'!CS186</f>
        <v>0</v>
      </c>
      <c r="CT222" s="93" t="n">
        <f aca="false">'Assumptions - Base'!CT186</f>
        <v>0</v>
      </c>
      <c r="CU222" s="93" t="n">
        <f aca="false">'Assumptions - Base'!CU186</f>
        <v>0</v>
      </c>
      <c r="CV222" s="93" t="n">
        <f aca="false">'Assumptions - Base'!CV186</f>
        <v>0</v>
      </c>
      <c r="CW222" s="93" t="n">
        <f aca="false">'Assumptions - Base'!CW186</f>
        <v>0</v>
      </c>
      <c r="CX222" s="93" t="n">
        <f aca="false">'Assumptions - Base'!CX186</f>
        <v>0</v>
      </c>
      <c r="CY222" s="93" t="n">
        <f aca="false">'Assumptions - Base'!CY186</f>
        <v>0</v>
      </c>
      <c r="CZ222" s="93" t="n">
        <f aca="false">'Assumptions - Base'!CZ186</f>
        <v>0</v>
      </c>
      <c r="DA222" s="93" t="n">
        <f aca="false">'Assumptions - Base'!DA186</f>
        <v>0</v>
      </c>
      <c r="DB222" s="93" t="n">
        <f aca="false">'Assumptions - Base'!DB186</f>
        <v>0</v>
      </c>
    </row>
    <row r="223" customFormat="false" ht="14.25" hidden="false" customHeight="false" outlineLevel="3" collapsed="false">
      <c r="E223" s="3" t="str">
        <f aca="false">'Assumptions - Base'!E187</f>
        <v>[SPARE]</v>
      </c>
      <c r="G223" s="71" t="str">
        <f aca="false">'Assumptions - Base'!G187</f>
        <v>US$/t mined</v>
      </c>
      <c r="Y223" s="93" t="n">
        <f aca="false">SUMPRODUCT(AA221:DB221,AA223:DB223)/SUM(AA221:DB221)</f>
        <v>0</v>
      </c>
      <c r="AA223" s="93" t="n">
        <f aca="false">'Assumptions - Base'!AA187</f>
        <v>0</v>
      </c>
      <c r="AB223" s="93" t="n">
        <f aca="false">'Assumptions - Base'!AB187</f>
        <v>0</v>
      </c>
      <c r="AC223" s="93" t="n">
        <f aca="false">'Assumptions - Base'!AC187</f>
        <v>0</v>
      </c>
      <c r="AD223" s="93" t="n">
        <f aca="false">'Assumptions - Base'!AD187</f>
        <v>0</v>
      </c>
      <c r="AE223" s="93" t="n">
        <f aca="false">'Assumptions - Base'!AE187</f>
        <v>0</v>
      </c>
      <c r="AF223" s="93" t="n">
        <f aca="false">'Assumptions - Base'!AF187</f>
        <v>0</v>
      </c>
      <c r="AG223" s="93" t="n">
        <f aca="false">'Assumptions - Base'!AG187</f>
        <v>0</v>
      </c>
      <c r="AH223" s="93" t="n">
        <f aca="false">'Assumptions - Base'!AH187</f>
        <v>0</v>
      </c>
      <c r="AI223" s="93" t="n">
        <f aca="false">'Assumptions - Base'!AI187</f>
        <v>0</v>
      </c>
      <c r="AJ223" s="93" t="n">
        <f aca="false">'Assumptions - Base'!AJ187</f>
        <v>0</v>
      </c>
      <c r="AK223" s="93" t="n">
        <f aca="false">'Assumptions - Base'!AK187</f>
        <v>0</v>
      </c>
      <c r="AL223" s="93" t="n">
        <f aca="false">'Assumptions - Base'!AL187</f>
        <v>0</v>
      </c>
      <c r="AM223" s="93" t="n">
        <f aca="false">'Assumptions - Base'!AM187</f>
        <v>0</v>
      </c>
      <c r="AN223" s="93" t="n">
        <f aca="false">'Assumptions - Base'!AN187</f>
        <v>0</v>
      </c>
      <c r="AO223" s="93" t="n">
        <f aca="false">'Assumptions - Base'!AO187</f>
        <v>0</v>
      </c>
      <c r="AP223" s="93" t="n">
        <f aca="false">'Assumptions - Base'!AP187</f>
        <v>0</v>
      </c>
      <c r="AQ223" s="93" t="n">
        <f aca="false">'Assumptions - Base'!AQ187</f>
        <v>0</v>
      </c>
      <c r="AR223" s="93" t="n">
        <f aca="false">'Assumptions - Base'!AR187</f>
        <v>0</v>
      </c>
      <c r="AS223" s="93" t="n">
        <f aca="false">'Assumptions - Base'!AS187</f>
        <v>0</v>
      </c>
      <c r="AT223" s="93" t="n">
        <f aca="false">'Assumptions - Base'!AT187</f>
        <v>0</v>
      </c>
      <c r="AU223" s="93" t="n">
        <f aca="false">'Assumptions - Base'!AU187</f>
        <v>0</v>
      </c>
      <c r="AV223" s="93" t="n">
        <f aca="false">'Assumptions - Base'!AV187</f>
        <v>0</v>
      </c>
      <c r="AW223" s="93" t="n">
        <f aca="false">'Assumptions - Base'!AW187</f>
        <v>0</v>
      </c>
      <c r="AX223" s="93" t="n">
        <f aca="false">'Assumptions - Base'!AX187</f>
        <v>0</v>
      </c>
      <c r="AY223" s="93" t="n">
        <f aca="false">'Assumptions - Base'!AY187</f>
        <v>0</v>
      </c>
      <c r="AZ223" s="93" t="n">
        <f aca="false">'Assumptions - Base'!AZ187</f>
        <v>0</v>
      </c>
      <c r="BA223" s="93" t="n">
        <f aca="false">'Assumptions - Base'!BA187</f>
        <v>0</v>
      </c>
      <c r="BB223" s="93" t="n">
        <f aca="false">'Assumptions - Base'!BB187</f>
        <v>0</v>
      </c>
      <c r="BC223" s="93" t="n">
        <f aca="false">'Assumptions - Base'!BC187</f>
        <v>0</v>
      </c>
      <c r="BD223" s="93" t="n">
        <f aca="false">'Assumptions - Base'!BD187</f>
        <v>0</v>
      </c>
      <c r="BE223" s="93" t="n">
        <f aca="false">'Assumptions - Base'!BE187</f>
        <v>0</v>
      </c>
      <c r="BF223" s="93" t="n">
        <f aca="false">'Assumptions - Base'!BF187</f>
        <v>0</v>
      </c>
      <c r="BG223" s="93" t="n">
        <f aca="false">'Assumptions - Base'!BG187</f>
        <v>0</v>
      </c>
      <c r="BH223" s="93" t="n">
        <f aca="false">'Assumptions - Base'!BH187</f>
        <v>0</v>
      </c>
      <c r="BI223" s="93" t="n">
        <f aca="false">'Assumptions - Base'!BI187</f>
        <v>0</v>
      </c>
      <c r="BJ223" s="93" t="n">
        <f aca="false">'Assumptions - Base'!BJ187</f>
        <v>0</v>
      </c>
      <c r="BK223" s="93" t="n">
        <f aca="false">'Assumptions - Base'!BK187</f>
        <v>0</v>
      </c>
      <c r="BL223" s="93" t="n">
        <f aca="false">'Assumptions - Base'!BL187</f>
        <v>0</v>
      </c>
      <c r="BM223" s="93" t="n">
        <f aca="false">'Assumptions - Base'!BM187</f>
        <v>0</v>
      </c>
      <c r="BN223" s="93" t="n">
        <f aca="false">'Assumptions - Base'!BN187</f>
        <v>0</v>
      </c>
      <c r="BO223" s="93" t="n">
        <f aca="false">'Assumptions - Base'!BO187</f>
        <v>0</v>
      </c>
      <c r="BP223" s="93" t="n">
        <f aca="false">'Assumptions - Base'!BP187</f>
        <v>0</v>
      </c>
      <c r="BQ223" s="93" t="n">
        <f aca="false">'Assumptions - Base'!BQ187</f>
        <v>0</v>
      </c>
      <c r="BR223" s="93" t="n">
        <f aca="false">'Assumptions - Base'!BR187</f>
        <v>0</v>
      </c>
      <c r="BS223" s="93" t="n">
        <f aca="false">'Assumptions - Base'!BS187</f>
        <v>0</v>
      </c>
      <c r="BT223" s="93" t="n">
        <f aca="false">'Assumptions - Base'!BT187</f>
        <v>0</v>
      </c>
      <c r="BU223" s="93" t="n">
        <f aca="false">'Assumptions - Base'!BU187</f>
        <v>0</v>
      </c>
      <c r="BV223" s="93" t="n">
        <f aca="false">'Assumptions - Base'!BV187</f>
        <v>0</v>
      </c>
      <c r="BW223" s="93" t="n">
        <f aca="false">'Assumptions - Base'!BW187</f>
        <v>0</v>
      </c>
      <c r="BX223" s="93" t="n">
        <f aca="false">'Assumptions - Base'!BX187</f>
        <v>0</v>
      </c>
      <c r="BY223" s="93" t="n">
        <f aca="false">'Assumptions - Base'!BY187</f>
        <v>0</v>
      </c>
      <c r="BZ223" s="93" t="n">
        <f aca="false">'Assumptions - Base'!BZ187</f>
        <v>0</v>
      </c>
      <c r="CA223" s="93" t="n">
        <f aca="false">'Assumptions - Base'!CA187</f>
        <v>0</v>
      </c>
      <c r="CB223" s="93" t="n">
        <f aca="false">'Assumptions - Base'!CB187</f>
        <v>0</v>
      </c>
      <c r="CC223" s="93" t="n">
        <f aca="false">'Assumptions - Base'!CC187</f>
        <v>0</v>
      </c>
      <c r="CD223" s="93" t="n">
        <f aca="false">'Assumptions - Base'!CD187</f>
        <v>0</v>
      </c>
      <c r="CE223" s="93" t="n">
        <f aca="false">'Assumptions - Base'!CE187</f>
        <v>0</v>
      </c>
      <c r="CF223" s="93" t="n">
        <f aca="false">'Assumptions - Base'!CF187</f>
        <v>0</v>
      </c>
      <c r="CG223" s="93" t="n">
        <f aca="false">'Assumptions - Base'!CG187</f>
        <v>0</v>
      </c>
      <c r="CH223" s="93" t="n">
        <f aca="false">'Assumptions - Base'!CH187</f>
        <v>0</v>
      </c>
      <c r="CI223" s="93" t="n">
        <f aca="false">'Assumptions - Base'!CI187</f>
        <v>0</v>
      </c>
      <c r="CJ223" s="93" t="n">
        <f aca="false">'Assumptions - Base'!CJ187</f>
        <v>0</v>
      </c>
      <c r="CK223" s="93" t="n">
        <f aca="false">'Assumptions - Base'!CK187</f>
        <v>0</v>
      </c>
      <c r="CL223" s="93" t="n">
        <f aca="false">'Assumptions - Base'!CL187</f>
        <v>0</v>
      </c>
      <c r="CM223" s="93" t="n">
        <f aca="false">'Assumptions - Base'!CM187</f>
        <v>0</v>
      </c>
      <c r="CN223" s="93" t="n">
        <f aca="false">'Assumptions - Base'!CN187</f>
        <v>0</v>
      </c>
      <c r="CO223" s="93" t="n">
        <f aca="false">'Assumptions - Base'!CO187</f>
        <v>0</v>
      </c>
      <c r="CP223" s="93" t="n">
        <f aca="false">'Assumptions - Base'!CP187</f>
        <v>0</v>
      </c>
      <c r="CQ223" s="93" t="n">
        <f aca="false">'Assumptions - Base'!CQ187</f>
        <v>0</v>
      </c>
      <c r="CR223" s="93" t="n">
        <f aca="false">'Assumptions - Base'!CR187</f>
        <v>0</v>
      </c>
      <c r="CS223" s="93" t="n">
        <f aca="false">'Assumptions - Base'!CS187</f>
        <v>0</v>
      </c>
      <c r="CT223" s="93" t="n">
        <f aca="false">'Assumptions - Base'!CT187</f>
        <v>0</v>
      </c>
      <c r="CU223" s="93" t="n">
        <f aca="false">'Assumptions - Base'!CU187</f>
        <v>0</v>
      </c>
      <c r="CV223" s="93" t="n">
        <f aca="false">'Assumptions - Base'!CV187</f>
        <v>0</v>
      </c>
      <c r="CW223" s="93" t="n">
        <f aca="false">'Assumptions - Base'!CW187</f>
        <v>0</v>
      </c>
      <c r="CX223" s="93" t="n">
        <f aca="false">'Assumptions - Base'!CX187</f>
        <v>0</v>
      </c>
      <c r="CY223" s="93" t="n">
        <f aca="false">'Assumptions - Base'!CY187</f>
        <v>0</v>
      </c>
      <c r="CZ223" s="93" t="n">
        <f aca="false">'Assumptions - Base'!CZ187</f>
        <v>0</v>
      </c>
      <c r="DA223" s="93" t="n">
        <f aca="false">'Assumptions - Base'!DA187</f>
        <v>0</v>
      </c>
      <c r="DB223" s="93" t="n">
        <f aca="false">'Assumptions - Base'!DB187</f>
        <v>0</v>
      </c>
    </row>
    <row r="224" customFormat="false" ht="14.25" hidden="false" customHeight="false" outlineLevel="3" collapsed="false">
      <c r="E224" s="131" t="str">
        <f aca="false">E222&amp;" variable cost"</f>
        <v>Mining cost per tonne handled (mined + reclaimed) variable cost</v>
      </c>
      <c r="G224" s="71" t="str">
        <f aca="false">Currency_unit&amp;"'M"</f>
        <v>US$'M</v>
      </c>
      <c r="Y224" s="132" t="n">
        <f aca="false">SUM(AA224:DB224)</f>
        <v>7681.92490897482</v>
      </c>
      <c r="AA224" s="137" t="n">
        <f aca="false">SUM(AA$220:AA$221)*AA222/Thousand</f>
        <v>0</v>
      </c>
      <c r="AB224" s="137" t="n">
        <f aca="false">SUM(AB$220:AB$221)*AB222/Thousand</f>
        <v>0</v>
      </c>
      <c r="AC224" s="137" t="n">
        <f aca="false">SUM(AC$220:AC$221)*AC222/Thousand</f>
        <v>0.9</v>
      </c>
      <c r="AD224" s="137" t="n">
        <f aca="false">SUM(AD$220:AD$221)*AD222/Thousand</f>
        <v>43.2</v>
      </c>
      <c r="AE224" s="137" t="n">
        <f aca="false">SUM(AE$220:AE$221)*AE222/Thousand</f>
        <v>221.346407480315</v>
      </c>
      <c r="AF224" s="137" t="n">
        <f aca="false">SUM(AF$220:AF$221)*AF222/Thousand</f>
        <v>228.5028686462</v>
      </c>
      <c r="AG224" s="137" t="n">
        <f aca="false">SUM(AG$220:AG$221)*AG222/Thousand</f>
        <v>201.268201861832</v>
      </c>
      <c r="AH224" s="137" t="n">
        <f aca="false">SUM(AH$220:AH$221)*AH222/Thousand</f>
        <v>186.120930232558</v>
      </c>
      <c r="AI224" s="137" t="n">
        <f aca="false">SUM(AI$220:AI$221)*AI222/Thousand</f>
        <v>243.159473150963</v>
      </c>
      <c r="AJ224" s="137" t="n">
        <f aca="false">SUM(AJ$220:AJ$221)*AJ222/Thousand</f>
        <v>216.380641874682</v>
      </c>
      <c r="AK224" s="137" t="n">
        <f aca="false">SUM(AK$220:AK$221)*AK222/Thousand</f>
        <v>258.2</v>
      </c>
      <c r="AL224" s="137" t="n">
        <f aca="false">SUM(AL$220:AL$221)*AL222/Thousand</f>
        <v>333.1</v>
      </c>
      <c r="AM224" s="137" t="n">
        <f aca="false">SUM(AM$220:AM$221)*AM222/Thousand</f>
        <v>259.056884422111</v>
      </c>
      <c r="AN224" s="137" t="n">
        <f aca="false">SUM(AN$220:AN$221)*AN222/Thousand</f>
        <v>240.638712921066</v>
      </c>
      <c r="AO224" s="137" t="n">
        <f aca="false">SUM(AO$220:AO$221)*AO222/Thousand</f>
        <v>252.845192307692</v>
      </c>
      <c r="AP224" s="137" t="n">
        <f aca="false">SUM(AP$220:AP$221)*AP222/Thousand</f>
        <v>289.131189710611</v>
      </c>
      <c r="AQ224" s="137" t="n">
        <f aca="false">SUM(AQ$220:AQ$221)*AQ222/Thousand</f>
        <v>301.806534272902</v>
      </c>
      <c r="AR224" s="137" t="n">
        <f aca="false">SUM(AR$220:AR$221)*AR222/Thousand</f>
        <v>259.946900072939</v>
      </c>
      <c r="AS224" s="137" t="n">
        <f aca="false">SUM(AS$220:AS$221)*AS222/Thousand</f>
        <v>227.673424878837</v>
      </c>
      <c r="AT224" s="137" t="n">
        <f aca="false">SUM(AT$220:AT$221)*AT222/Thousand</f>
        <v>230.14548361311</v>
      </c>
      <c r="AU224" s="137" t="n">
        <f aca="false">SUM(AU$220:AU$221)*AU222/Thousand</f>
        <v>228.82536</v>
      </c>
      <c r="AV224" s="137" t="n">
        <f aca="false">SUM(AV$220:AV$221)*AV222/Thousand</f>
        <v>210.234747798239</v>
      </c>
      <c r="AW224" s="137" t="n">
        <f aca="false">SUM(AW$220:AW$221)*AW222/Thousand</f>
        <v>208.024276377218</v>
      </c>
      <c r="AX224" s="137" t="n">
        <f aca="false">SUM(AX$220:AX$221)*AX222/Thousand</f>
        <v>213.756109022556</v>
      </c>
      <c r="AY224" s="137" t="n">
        <f aca="false">SUM(AY$220:AY$221)*AY222/Thousand</f>
        <v>215.247817652764</v>
      </c>
      <c r="AZ224" s="137" t="n">
        <f aca="false">SUM(AZ$220:AZ$221)*AZ222/Thousand</f>
        <v>215.076779026217</v>
      </c>
      <c r="BA224" s="137" t="n">
        <f aca="false">SUM(BA$220:BA$221)*BA222/Thousand</f>
        <v>224.352567693744</v>
      </c>
      <c r="BB224" s="137" t="n">
        <f aca="false">SUM(BB$220:BB$221)*BB222/Thousand</f>
        <v>217.843632958802</v>
      </c>
      <c r="BC224" s="137" t="n">
        <f aca="false">SUM(BC$220:BC$221)*BC222/Thousand</f>
        <v>234.607319485658</v>
      </c>
      <c r="BD224" s="137" t="n">
        <f aca="false">SUM(BD$220:BD$221)*BD222/Thousand</f>
        <v>244.8</v>
      </c>
      <c r="BE224" s="137" t="n">
        <f aca="false">SUM(BE$220:BE$221)*BE222/Thousand</f>
        <v>178.019874213837</v>
      </c>
      <c r="BF224" s="137" t="n">
        <f aca="false">SUM(BF$220:BF$221)*BF222/Thousand</f>
        <v>155.415241057543</v>
      </c>
      <c r="BG224" s="137" t="n">
        <f aca="false">SUM(BG$220:BG$221)*BG222/Thousand</f>
        <v>149.260329341317</v>
      </c>
      <c r="BH224" s="137" t="n">
        <f aca="false">SUM(BH$220:BH$221)*BH222/Thousand</f>
        <v>154.473748103187</v>
      </c>
      <c r="BI224" s="137" t="n">
        <f aca="false">SUM(BI$220:BI$221)*BI222/Thousand</f>
        <v>152.370967741936</v>
      </c>
      <c r="BJ224" s="137" t="n">
        <f aca="false">SUM(BJ$220:BJ$221)*BJ222/Thousand</f>
        <v>157.7</v>
      </c>
      <c r="BK224" s="137" t="n">
        <f aca="false">SUM(BK$220:BK$221)*BK222/Thousand</f>
        <v>165.6</v>
      </c>
      <c r="BL224" s="137" t="n">
        <f aca="false">SUM(BL$220:BL$221)*BL222/Thousand</f>
        <v>162.8</v>
      </c>
      <c r="BM224" s="137" t="n">
        <f aca="false">SUM(BM$220:BM$221)*BM222/Thousand</f>
        <v>61.789721627409</v>
      </c>
      <c r="BN224" s="137" t="n">
        <f aca="false">SUM(BN$220:BN$221)*BN222/Thousand</f>
        <v>65.2535714285714</v>
      </c>
      <c r="BO224" s="137" t="n">
        <f aca="false">SUM(BO$220:BO$221)*BO222/Thousand</f>
        <v>73.05</v>
      </c>
      <c r="BP224" s="137" t="n">
        <f aca="false">SUM(BP$220:BP$221)*BP222/Thousand</f>
        <v>0</v>
      </c>
      <c r="BQ224" s="137" t="n">
        <f aca="false">SUM(BQ$220:BQ$221)*BQ222/Thousand</f>
        <v>0</v>
      </c>
      <c r="BR224" s="137" t="n">
        <f aca="false">SUM(BR$220:BR$221)*BR222/Thousand</f>
        <v>0</v>
      </c>
      <c r="BS224" s="137" t="n">
        <f aca="false">SUM(BS$220:BS$221)*BS222/Thousand</f>
        <v>0</v>
      </c>
      <c r="BT224" s="137" t="n">
        <f aca="false">SUM(BT$220:BT$221)*BT222/Thousand</f>
        <v>0</v>
      </c>
      <c r="BU224" s="137" t="n">
        <f aca="false">SUM(BU$220:BU$221)*BU222/Thousand</f>
        <v>0</v>
      </c>
      <c r="BV224" s="137" t="n">
        <f aca="false">SUM(BV$220:BV$221)*BV222/Thousand</f>
        <v>0</v>
      </c>
      <c r="BW224" s="137" t="n">
        <f aca="false">SUM(BW$220:BW$221)*BW222/Thousand</f>
        <v>0</v>
      </c>
      <c r="BX224" s="137" t="n">
        <f aca="false">SUM(BX$220:BX$221)*BX222/Thousand</f>
        <v>0</v>
      </c>
      <c r="BY224" s="137" t="n">
        <f aca="false">SUM(BY$220:BY$221)*BY222/Thousand</f>
        <v>0</v>
      </c>
      <c r="BZ224" s="137" t="n">
        <f aca="false">SUM(BZ$220:BZ$221)*BZ222/Thousand</f>
        <v>0</v>
      </c>
      <c r="CA224" s="137" t="n">
        <f aca="false">SUM(CA$220:CA$221)*CA222/Thousand</f>
        <v>0</v>
      </c>
      <c r="CB224" s="137" t="n">
        <f aca="false">SUM(CB$220:CB$221)*CB222/Thousand</f>
        <v>0</v>
      </c>
      <c r="CC224" s="137" t="n">
        <f aca="false">SUM(CC$220:CC$221)*CC222/Thousand</f>
        <v>0</v>
      </c>
      <c r="CD224" s="137" t="n">
        <f aca="false">SUM(CD$220:CD$221)*CD222/Thousand</f>
        <v>0</v>
      </c>
      <c r="CE224" s="137" t="n">
        <f aca="false">SUM(CE$220:CE$221)*CE222/Thousand</f>
        <v>0</v>
      </c>
      <c r="CF224" s="137" t="n">
        <f aca="false">SUM(CF$220:CF$221)*CF222/Thousand</f>
        <v>0</v>
      </c>
      <c r="CG224" s="137" t="n">
        <f aca="false">SUM(CG$220:CG$221)*CG222/Thousand</f>
        <v>0</v>
      </c>
      <c r="CH224" s="137" t="n">
        <f aca="false">SUM(CH$220:CH$221)*CH222/Thousand</f>
        <v>0</v>
      </c>
      <c r="CI224" s="137" t="n">
        <f aca="false">SUM(CI$220:CI$221)*CI222/Thousand</f>
        <v>0</v>
      </c>
      <c r="CJ224" s="137" t="n">
        <f aca="false">SUM(CJ$220:CJ$221)*CJ222/Thousand</f>
        <v>0</v>
      </c>
      <c r="CK224" s="137" t="n">
        <f aca="false">SUM(CK$220:CK$221)*CK222/Thousand</f>
        <v>0</v>
      </c>
      <c r="CL224" s="137" t="n">
        <f aca="false">SUM(CL$220:CL$221)*CL222/Thousand</f>
        <v>0</v>
      </c>
      <c r="CM224" s="137" t="n">
        <f aca="false">SUM(CM$220:CM$221)*CM222/Thousand</f>
        <v>0</v>
      </c>
      <c r="CN224" s="137" t="n">
        <f aca="false">SUM(CN$220:CN$221)*CN222/Thousand</f>
        <v>0</v>
      </c>
      <c r="CO224" s="137" t="n">
        <f aca="false">SUM(CO$220:CO$221)*CO222/Thousand</f>
        <v>0</v>
      </c>
      <c r="CP224" s="137" t="n">
        <f aca="false">SUM(CP$220:CP$221)*CP222/Thousand</f>
        <v>0</v>
      </c>
      <c r="CQ224" s="137" t="n">
        <f aca="false">SUM(CQ$220:CQ$221)*CQ222/Thousand</f>
        <v>0</v>
      </c>
      <c r="CR224" s="137" t="n">
        <f aca="false">SUM(CR$220:CR$221)*CR222/Thousand</f>
        <v>0</v>
      </c>
      <c r="CS224" s="137" t="n">
        <f aca="false">SUM(CS$220:CS$221)*CS222/Thousand</f>
        <v>0</v>
      </c>
      <c r="CT224" s="137" t="n">
        <f aca="false">SUM(CT$220:CT$221)*CT222/Thousand</f>
        <v>0</v>
      </c>
      <c r="CU224" s="137" t="n">
        <f aca="false">SUM(CU$220:CU$221)*CU222/Thousand</f>
        <v>0</v>
      </c>
      <c r="CV224" s="137" t="n">
        <f aca="false">SUM(CV$220:CV$221)*CV222/Thousand</f>
        <v>0</v>
      </c>
      <c r="CW224" s="137" t="n">
        <f aca="false">SUM(CW$220:CW$221)*CW222/Thousand</f>
        <v>0</v>
      </c>
      <c r="CX224" s="137" t="n">
        <f aca="false">SUM(CX$220:CX$221)*CX222/Thousand</f>
        <v>0</v>
      </c>
      <c r="CY224" s="137" t="n">
        <f aca="false">SUM(CY$220:CY$221)*CY222/Thousand</f>
        <v>0</v>
      </c>
      <c r="CZ224" s="137" t="n">
        <f aca="false">SUM(CZ$220:CZ$221)*CZ222/Thousand</f>
        <v>0</v>
      </c>
      <c r="DA224" s="137" t="n">
        <f aca="false">SUM(DA$220:DA$221)*DA222/Thousand</f>
        <v>0</v>
      </c>
      <c r="DB224" s="137" t="n">
        <f aca="false">SUM(DB$220:DB$221)*DB222/Thousand</f>
        <v>0</v>
      </c>
    </row>
    <row r="225" customFormat="false" ht="14.25" hidden="false" customHeight="false" outlineLevel="3" collapsed="false">
      <c r="E225" s="3" t="str">
        <f aca="false">E223&amp;" variable cost"</f>
        <v>[SPARE] variable cost</v>
      </c>
      <c r="G225" s="71" t="str">
        <f aca="false">Currency_unit&amp;"'M"</f>
        <v>US$'M</v>
      </c>
      <c r="Y225" s="99" t="n">
        <f aca="false">SUM(AA225:DB225)</f>
        <v>0</v>
      </c>
      <c r="AA225" s="93" t="n">
        <f aca="false">SUM(AA$220:AA$221)*AA223/Thousand</f>
        <v>0</v>
      </c>
      <c r="AB225" s="93" t="n">
        <f aca="false">SUM(AB$220:AB$221)*AB223/Thousand</f>
        <v>0</v>
      </c>
      <c r="AC225" s="93" t="n">
        <f aca="false">SUM(AC$220:AC$221)*AC223/Thousand</f>
        <v>0</v>
      </c>
      <c r="AD225" s="93" t="n">
        <f aca="false">SUM(AD$220:AD$221)*AD223/Thousand</f>
        <v>0</v>
      </c>
      <c r="AE225" s="93" t="n">
        <f aca="false">SUM(AE$220:AE$221)*AE223/Thousand</f>
        <v>0</v>
      </c>
      <c r="AF225" s="93" t="n">
        <f aca="false">SUM(AF$220:AF$221)*AF223/Thousand</f>
        <v>0</v>
      </c>
      <c r="AG225" s="93" t="n">
        <f aca="false">SUM(AG$220:AG$221)*AG223/Thousand</f>
        <v>0</v>
      </c>
      <c r="AH225" s="93" t="n">
        <f aca="false">SUM(AH$220:AH$221)*AH223/Thousand</f>
        <v>0</v>
      </c>
      <c r="AI225" s="93" t="n">
        <f aca="false">SUM(AI$220:AI$221)*AI223/Thousand</f>
        <v>0</v>
      </c>
      <c r="AJ225" s="93" t="n">
        <f aca="false">SUM(AJ$220:AJ$221)*AJ223/Thousand</f>
        <v>0</v>
      </c>
      <c r="AK225" s="93" t="n">
        <f aca="false">SUM(AK$220:AK$221)*AK223/Thousand</f>
        <v>0</v>
      </c>
      <c r="AL225" s="93" t="n">
        <f aca="false">SUM(AL$220:AL$221)*AL223/Thousand</f>
        <v>0</v>
      </c>
      <c r="AM225" s="93" t="n">
        <f aca="false">SUM(AM$220:AM$221)*AM223/Thousand</f>
        <v>0</v>
      </c>
      <c r="AN225" s="93" t="n">
        <f aca="false">SUM(AN$220:AN$221)*AN223/Thousand</f>
        <v>0</v>
      </c>
      <c r="AO225" s="93" t="n">
        <f aca="false">SUM(AO$220:AO$221)*AO223/Thousand</f>
        <v>0</v>
      </c>
      <c r="AP225" s="93" t="n">
        <f aca="false">SUM(AP$220:AP$221)*AP223/Thousand</f>
        <v>0</v>
      </c>
      <c r="AQ225" s="93" t="n">
        <f aca="false">SUM(AQ$220:AQ$221)*AQ223/Thousand</f>
        <v>0</v>
      </c>
      <c r="AR225" s="93" t="n">
        <f aca="false">SUM(AR$220:AR$221)*AR223/Thousand</f>
        <v>0</v>
      </c>
      <c r="AS225" s="93" t="n">
        <f aca="false">SUM(AS$220:AS$221)*AS223/Thousand</f>
        <v>0</v>
      </c>
      <c r="AT225" s="93" t="n">
        <f aca="false">SUM(AT$220:AT$221)*AT223/Thousand</f>
        <v>0</v>
      </c>
      <c r="AU225" s="93" t="n">
        <f aca="false">SUM(AU$220:AU$221)*AU223/Thousand</f>
        <v>0</v>
      </c>
      <c r="AV225" s="93" t="n">
        <f aca="false">SUM(AV$220:AV$221)*AV223/Thousand</f>
        <v>0</v>
      </c>
      <c r="AW225" s="93" t="n">
        <f aca="false">SUM(AW$220:AW$221)*AW223/Thousand</f>
        <v>0</v>
      </c>
      <c r="AX225" s="93" t="n">
        <f aca="false">SUM(AX$220:AX$221)*AX223/Thousand</f>
        <v>0</v>
      </c>
      <c r="AY225" s="93" t="n">
        <f aca="false">SUM(AY$220:AY$221)*AY223/Thousand</f>
        <v>0</v>
      </c>
      <c r="AZ225" s="93" t="n">
        <f aca="false">SUM(AZ$220:AZ$221)*AZ223/Thousand</f>
        <v>0</v>
      </c>
      <c r="BA225" s="93" t="n">
        <f aca="false">SUM(BA$220:BA$221)*BA223/Thousand</f>
        <v>0</v>
      </c>
      <c r="BB225" s="93" t="n">
        <f aca="false">SUM(BB$220:BB$221)*BB223/Thousand</f>
        <v>0</v>
      </c>
      <c r="BC225" s="93" t="n">
        <f aca="false">SUM(BC$220:BC$221)*BC223/Thousand</f>
        <v>0</v>
      </c>
      <c r="BD225" s="93" t="n">
        <f aca="false">SUM(BD$220:BD$221)*BD223/Thousand</f>
        <v>0</v>
      </c>
      <c r="BE225" s="93" t="n">
        <f aca="false">SUM(BE$220:BE$221)*BE223/Thousand</f>
        <v>0</v>
      </c>
      <c r="BF225" s="93" t="n">
        <f aca="false">SUM(BF$220:BF$221)*BF223/Thousand</f>
        <v>0</v>
      </c>
      <c r="BG225" s="93" t="n">
        <f aca="false">SUM(BG$220:BG$221)*BG223/Thousand</f>
        <v>0</v>
      </c>
      <c r="BH225" s="93" t="n">
        <f aca="false">SUM(BH$220:BH$221)*BH223/Thousand</f>
        <v>0</v>
      </c>
      <c r="BI225" s="93" t="n">
        <f aca="false">SUM(BI$220:BI$221)*BI223/Thousand</f>
        <v>0</v>
      </c>
      <c r="BJ225" s="93" t="n">
        <f aca="false">SUM(BJ$220:BJ$221)*BJ223/Thousand</f>
        <v>0</v>
      </c>
      <c r="BK225" s="93" t="n">
        <f aca="false">SUM(BK$220:BK$221)*BK223/Thousand</f>
        <v>0</v>
      </c>
      <c r="BL225" s="93" t="n">
        <f aca="false">SUM(BL$220:BL$221)*BL223/Thousand</f>
        <v>0</v>
      </c>
      <c r="BM225" s="93" t="n">
        <f aca="false">SUM(BM$220:BM$221)*BM223/Thousand</f>
        <v>0</v>
      </c>
      <c r="BN225" s="93" t="n">
        <f aca="false">SUM(BN$220:BN$221)*BN223/Thousand</f>
        <v>0</v>
      </c>
      <c r="BO225" s="93" t="n">
        <f aca="false">SUM(BO$220:BO$221)*BO223/Thousand</f>
        <v>0</v>
      </c>
      <c r="BP225" s="93" t="n">
        <f aca="false">SUM(BP$220:BP$221)*BP223/Thousand</f>
        <v>0</v>
      </c>
      <c r="BQ225" s="93" t="n">
        <f aca="false">SUM(BQ$220:BQ$221)*BQ223/Thousand</f>
        <v>0</v>
      </c>
      <c r="BR225" s="93" t="n">
        <f aca="false">SUM(BR$220:BR$221)*BR223/Thousand</f>
        <v>0</v>
      </c>
      <c r="BS225" s="93" t="n">
        <f aca="false">SUM(BS$220:BS$221)*BS223/Thousand</f>
        <v>0</v>
      </c>
      <c r="BT225" s="93" t="n">
        <f aca="false">SUM(BT$220:BT$221)*BT223/Thousand</f>
        <v>0</v>
      </c>
      <c r="BU225" s="93" t="n">
        <f aca="false">SUM(BU$220:BU$221)*BU223/Thousand</f>
        <v>0</v>
      </c>
      <c r="BV225" s="93" t="n">
        <f aca="false">SUM(BV$220:BV$221)*BV223/Thousand</f>
        <v>0</v>
      </c>
      <c r="BW225" s="93" t="n">
        <f aca="false">SUM(BW$220:BW$221)*BW223/Thousand</f>
        <v>0</v>
      </c>
      <c r="BX225" s="93" t="n">
        <f aca="false">SUM(BX$220:BX$221)*BX223/Thousand</f>
        <v>0</v>
      </c>
      <c r="BY225" s="93" t="n">
        <f aca="false">SUM(BY$220:BY$221)*BY223/Thousand</f>
        <v>0</v>
      </c>
      <c r="BZ225" s="93" t="n">
        <f aca="false">SUM(BZ$220:BZ$221)*BZ223/Thousand</f>
        <v>0</v>
      </c>
      <c r="CA225" s="93" t="n">
        <f aca="false">SUM(CA$220:CA$221)*CA223/Thousand</f>
        <v>0</v>
      </c>
      <c r="CB225" s="93" t="n">
        <f aca="false">SUM(CB$220:CB$221)*CB223/Thousand</f>
        <v>0</v>
      </c>
      <c r="CC225" s="93" t="n">
        <f aca="false">SUM(CC$220:CC$221)*CC223/Thousand</f>
        <v>0</v>
      </c>
      <c r="CD225" s="93" t="n">
        <f aca="false">SUM(CD$220:CD$221)*CD223/Thousand</f>
        <v>0</v>
      </c>
      <c r="CE225" s="93" t="n">
        <f aca="false">SUM(CE$220:CE$221)*CE223/Thousand</f>
        <v>0</v>
      </c>
      <c r="CF225" s="93" t="n">
        <f aca="false">SUM(CF$220:CF$221)*CF223/Thousand</f>
        <v>0</v>
      </c>
      <c r="CG225" s="93" t="n">
        <f aca="false">SUM(CG$220:CG$221)*CG223/Thousand</f>
        <v>0</v>
      </c>
      <c r="CH225" s="93" t="n">
        <f aca="false">SUM(CH$220:CH$221)*CH223/Thousand</f>
        <v>0</v>
      </c>
      <c r="CI225" s="93" t="n">
        <f aca="false">SUM(CI$220:CI$221)*CI223/Thousand</f>
        <v>0</v>
      </c>
      <c r="CJ225" s="93" t="n">
        <f aca="false">SUM(CJ$220:CJ$221)*CJ223/Thousand</f>
        <v>0</v>
      </c>
      <c r="CK225" s="93" t="n">
        <f aca="false">SUM(CK$220:CK$221)*CK223/Thousand</f>
        <v>0</v>
      </c>
      <c r="CL225" s="93" t="n">
        <f aca="false">SUM(CL$220:CL$221)*CL223/Thousand</f>
        <v>0</v>
      </c>
      <c r="CM225" s="93" t="n">
        <f aca="false">SUM(CM$220:CM$221)*CM223/Thousand</f>
        <v>0</v>
      </c>
      <c r="CN225" s="93" t="n">
        <f aca="false">SUM(CN$220:CN$221)*CN223/Thousand</f>
        <v>0</v>
      </c>
      <c r="CO225" s="93" t="n">
        <f aca="false">SUM(CO$220:CO$221)*CO223/Thousand</f>
        <v>0</v>
      </c>
      <c r="CP225" s="93" t="n">
        <f aca="false">SUM(CP$220:CP$221)*CP223/Thousand</f>
        <v>0</v>
      </c>
      <c r="CQ225" s="93" t="n">
        <f aca="false">SUM(CQ$220:CQ$221)*CQ223/Thousand</f>
        <v>0</v>
      </c>
      <c r="CR225" s="93" t="n">
        <f aca="false">SUM(CR$220:CR$221)*CR223/Thousand</f>
        <v>0</v>
      </c>
      <c r="CS225" s="93" t="n">
        <f aca="false">SUM(CS$220:CS$221)*CS223/Thousand</f>
        <v>0</v>
      </c>
      <c r="CT225" s="93" t="n">
        <f aca="false">SUM(CT$220:CT$221)*CT223/Thousand</f>
        <v>0</v>
      </c>
      <c r="CU225" s="93" t="n">
        <f aca="false">SUM(CU$220:CU$221)*CU223/Thousand</f>
        <v>0</v>
      </c>
      <c r="CV225" s="93" t="n">
        <f aca="false">SUM(CV$220:CV$221)*CV223/Thousand</f>
        <v>0</v>
      </c>
      <c r="CW225" s="93" t="n">
        <f aca="false">SUM(CW$220:CW$221)*CW223/Thousand</f>
        <v>0</v>
      </c>
      <c r="CX225" s="93" t="n">
        <f aca="false">SUM(CX$220:CX$221)*CX223/Thousand</f>
        <v>0</v>
      </c>
      <c r="CY225" s="93" t="n">
        <f aca="false">SUM(CY$220:CY$221)*CY223/Thousand</f>
        <v>0</v>
      </c>
      <c r="CZ225" s="93" t="n">
        <f aca="false">SUM(CZ$220:CZ$221)*CZ223/Thousand</f>
        <v>0</v>
      </c>
      <c r="DA225" s="93" t="n">
        <f aca="false">SUM(DA$220:DA$221)*DA223/Thousand</f>
        <v>0</v>
      </c>
      <c r="DB225" s="93" t="n">
        <f aca="false">SUM(DB$220:DB$221)*DB223/Thousand</f>
        <v>0</v>
      </c>
    </row>
    <row r="226" customFormat="false" ht="14.25" hidden="false" customHeight="false" outlineLevel="3" collapsed="false">
      <c r="E226" s="86" t="s">
        <v>383</v>
      </c>
      <c r="G226" s="71" t="str">
        <f aca="false">Currency_unit&amp;"'M"</f>
        <v>US$'M</v>
      </c>
      <c r="Y226" s="138" t="n">
        <f aca="false">SUM(AA226:DB226)</f>
        <v>8717.2</v>
      </c>
      <c r="AA226" s="139" t="n">
        <f aca="false">IF('Mining Cost'!$F$13="Module On",'Mining Cost'!AA34,SUM(AA224:AA225))</f>
        <v>0</v>
      </c>
      <c r="AB226" s="139" t="n">
        <f aca="false">IF('Mining Cost'!$F$13="Module On",'Mining Cost'!AB34,SUM(AB224:AB225))</f>
        <v>0</v>
      </c>
      <c r="AC226" s="139" t="n">
        <f aca="false">IF('Mining Cost'!$F$13="Module On",'Mining Cost'!AC34,SUM(AC224:AC225))</f>
        <v>0.9</v>
      </c>
      <c r="AD226" s="139" t="n">
        <f aca="false">IF('Mining Cost'!$F$13="Module On",'Mining Cost'!AD34,SUM(AD224:AD225))</f>
        <v>43.2</v>
      </c>
      <c r="AE226" s="139" t="n">
        <f aca="false">IF('Mining Cost'!$F$13="Module On",'Mining Cost'!AE34,SUM(AE224:AE225))</f>
        <v>230.3</v>
      </c>
      <c r="AF226" s="139" t="n">
        <f aca="false">IF('Mining Cost'!$F$13="Module On",'Mining Cost'!AF34,SUM(AF224:AF225))</f>
        <v>232.6</v>
      </c>
      <c r="AG226" s="139" t="n">
        <f aca="false">IF('Mining Cost'!$F$13="Module On",'Mining Cost'!AG34,SUM(AG224:AG225))</f>
        <v>209.8</v>
      </c>
      <c r="AH226" s="139" t="n">
        <f aca="false">IF('Mining Cost'!$F$13="Module On",'Mining Cost'!AH34,SUM(AH224:AH225))</f>
        <v>192.7</v>
      </c>
      <c r="AI226" s="139" t="n">
        <f aca="false">IF('Mining Cost'!$F$13="Module On",'Mining Cost'!AI34,SUM(AI224:AI225))</f>
        <v>245.9</v>
      </c>
      <c r="AJ226" s="139" t="n">
        <f aca="false">IF('Mining Cost'!$F$13="Module On",'Mining Cost'!AJ34,SUM(AJ224:AJ225))</f>
        <v>217.6</v>
      </c>
      <c r="AK226" s="139" t="n">
        <f aca="false">IF('Mining Cost'!$F$13="Module On",'Mining Cost'!AK34,SUM(AK224:AK225))</f>
        <v>258.2</v>
      </c>
      <c r="AL226" s="139" t="n">
        <f aca="false">IF('Mining Cost'!$F$13="Module On",'Mining Cost'!AL34,SUM(AL224:AL225))</f>
        <v>333.1</v>
      </c>
      <c r="AM226" s="139" t="n">
        <f aca="false">IF('Mining Cost'!$F$13="Module On",'Mining Cost'!AM34,SUM(AM224:AM225))</f>
        <v>264.1</v>
      </c>
      <c r="AN226" s="139" t="n">
        <f aca="false">IF('Mining Cost'!$F$13="Module On",'Mining Cost'!AN34,SUM(AN224:AN225))</f>
        <v>245.2</v>
      </c>
      <c r="AO226" s="139" t="n">
        <f aca="false">IF('Mining Cost'!$F$13="Module On",'Mining Cost'!AO34,SUM(AO224:AO225))</f>
        <v>255.3</v>
      </c>
      <c r="AP226" s="139" t="n">
        <f aca="false">IF('Mining Cost'!$F$13="Module On",'Mining Cost'!AP34,SUM(AP224:AP225))</f>
        <v>299.4</v>
      </c>
      <c r="AQ226" s="139" t="n">
        <f aca="false">IF('Mining Cost'!$F$13="Module On",'Mining Cost'!AQ34,SUM(AQ224:AQ225))</f>
        <v>302</v>
      </c>
      <c r="AR226" s="139" t="n">
        <f aca="false">IF('Mining Cost'!$F$13="Module On",'Mining Cost'!AR34,SUM(AR224:AR225))</f>
        <v>270.4</v>
      </c>
      <c r="AS226" s="139" t="n">
        <f aca="false">IF('Mining Cost'!$F$13="Module On",'Mining Cost'!AS34,SUM(AS224:AS225))</f>
        <v>240.7</v>
      </c>
      <c r="AT226" s="139" t="n">
        <f aca="false">IF('Mining Cost'!$F$13="Module On",'Mining Cost'!AT34,SUM(AT224:AT225))</f>
        <v>246.5</v>
      </c>
      <c r="AU226" s="139" t="n">
        <f aca="false">IF('Mining Cost'!$F$13="Module On",'Mining Cost'!AU34,SUM(AU224:AU225))</f>
        <v>245.1</v>
      </c>
      <c r="AV226" s="139" t="n">
        <f aca="false">IF('Mining Cost'!$F$13="Module On",'Mining Cost'!AV34,SUM(AV224:AV225))</f>
        <v>225.2</v>
      </c>
      <c r="AW226" s="139" t="n">
        <f aca="false">IF('Mining Cost'!$F$13="Module On",'Mining Cost'!AW34,SUM(AW224:AW225))</f>
        <v>225.5</v>
      </c>
      <c r="AX226" s="139" t="n">
        <f aca="false">IF('Mining Cost'!$F$13="Module On",'Mining Cost'!AX34,SUM(AX224:AX225))</f>
        <v>230.9</v>
      </c>
      <c r="AY226" s="139" t="n">
        <f aca="false">IF('Mining Cost'!$F$13="Module On",'Mining Cost'!AY34,SUM(AY224:AY225))</f>
        <v>225.3</v>
      </c>
      <c r="AZ226" s="139" t="n">
        <f aca="false">IF('Mining Cost'!$F$13="Module On",'Mining Cost'!AZ34,SUM(AZ224:AZ225))</f>
        <v>233.2</v>
      </c>
      <c r="BA226" s="139" t="n">
        <f aca="false">IF('Mining Cost'!$F$13="Module On",'Mining Cost'!BA34,SUM(BA224:BA225))</f>
        <v>243.2</v>
      </c>
      <c r="BB226" s="139" t="n">
        <f aca="false">IF('Mining Cost'!$F$13="Module On",'Mining Cost'!BB34,SUM(BB224:BB225))</f>
        <v>236.2</v>
      </c>
      <c r="BC226" s="139" t="n">
        <f aca="false">IF('Mining Cost'!$F$13="Module On",'Mining Cost'!BC34,SUM(BC224:BC225))</f>
        <v>240.8</v>
      </c>
      <c r="BD226" s="139" t="n">
        <f aca="false">IF('Mining Cost'!$F$13="Module On",'Mining Cost'!BD34,SUM(BD224:BD225))</f>
        <v>244.8</v>
      </c>
      <c r="BE226" s="139" t="n">
        <f aca="false">IF('Mining Cost'!$F$13="Module On",'Mining Cost'!BE34,SUM(BE224:BE225))</f>
        <v>187.7</v>
      </c>
      <c r="BF226" s="139" t="n">
        <f aca="false">IF('Mining Cost'!$F$13="Module On",'Mining Cost'!BF34,SUM(BF224:BF225))</f>
        <v>166</v>
      </c>
      <c r="BG226" s="139" t="n">
        <f aca="false">IF('Mining Cost'!$F$13="Module On",'Mining Cost'!BG34,SUM(BG224:BG225))</f>
        <v>165.9</v>
      </c>
      <c r="BH226" s="139" t="n">
        <f aca="false">IF('Mining Cost'!$F$13="Module On",'Mining Cost'!BH34,SUM(BH224:BH225))</f>
        <v>169.1</v>
      </c>
      <c r="BI226" s="139" t="n">
        <f aca="false">IF('Mining Cost'!$F$13="Module On",'Mining Cost'!BI34,SUM(BI224:BI225))</f>
        <v>164.5</v>
      </c>
      <c r="BJ226" s="139" t="n">
        <f aca="false">IF('Mining Cost'!$F$13="Module On",'Mining Cost'!BJ34,SUM(BJ224:BJ225))</f>
        <v>157.7</v>
      </c>
      <c r="BK226" s="139" t="n">
        <f aca="false">IF('Mining Cost'!$F$13="Module On",'Mining Cost'!BK34,SUM(BK224:BK225))</f>
        <v>165.6</v>
      </c>
      <c r="BL226" s="139" t="n">
        <f aca="false">IF('Mining Cost'!$F$13="Module On",'Mining Cost'!BL34,SUM(BL224:BL225))</f>
        <v>162.8</v>
      </c>
      <c r="BM226" s="139" t="n">
        <f aca="false">IF('Mining Cost'!$F$13="Module On",'Mining Cost'!BM34,SUM(BM224:BM225))</f>
        <v>94.3</v>
      </c>
      <c r="BN226" s="139" t="n">
        <f aca="false">IF('Mining Cost'!$F$13="Module On",'Mining Cost'!BN34,SUM(BN224:BN225))</f>
        <v>96.8</v>
      </c>
      <c r="BO226" s="139" t="n">
        <f aca="false">IF('Mining Cost'!$F$13="Module On",'Mining Cost'!BO34,SUM(BO224:BO225))</f>
        <v>97.4</v>
      </c>
      <c r="BP226" s="139" t="n">
        <f aca="false">IF('Mining Cost'!$F$13="Module On",'Mining Cost'!BP34,SUM(BP224:BP225))</f>
        <v>52.9</v>
      </c>
      <c r="BQ226" s="139" t="n">
        <f aca="false">IF('Mining Cost'!$F$13="Module On",'Mining Cost'!BQ34,SUM(BQ224:BQ225))</f>
        <v>47.7</v>
      </c>
      <c r="BR226" s="139" t="n">
        <f aca="false">IF('Mining Cost'!$F$13="Module On",'Mining Cost'!BR34,SUM(BR224:BR225))</f>
        <v>50.3</v>
      </c>
      <c r="BS226" s="139" t="n">
        <f aca="false">IF('Mining Cost'!$F$13="Module On",'Mining Cost'!BS34,SUM(BS224:BS225))</f>
        <v>49.2</v>
      </c>
      <c r="BT226" s="139" t="n">
        <f aca="false">IF('Mining Cost'!$F$13="Module On",'Mining Cost'!BT34,SUM(BT224:BT225))</f>
        <v>50.8</v>
      </c>
      <c r="BU226" s="139" t="n">
        <f aca="false">IF('Mining Cost'!$F$13="Module On",'Mining Cost'!BU34,SUM(BU224:BU225))</f>
        <v>50.5</v>
      </c>
      <c r="BV226" s="139" t="n">
        <f aca="false">IF('Mining Cost'!$F$13="Module On",'Mining Cost'!BV34,SUM(BV224:BV225))</f>
        <v>54.6</v>
      </c>
      <c r="BW226" s="139" t="n">
        <f aca="false">IF('Mining Cost'!$F$13="Module On",'Mining Cost'!BW34,SUM(BW224:BW225))</f>
        <v>51.9</v>
      </c>
      <c r="BX226" s="139" t="n">
        <f aca="false">IF('Mining Cost'!$F$13="Module On",'Mining Cost'!BX34,SUM(BX224:BX225))</f>
        <v>52.9</v>
      </c>
      <c r="BY226" s="139" t="n">
        <f aca="false">IF('Mining Cost'!$F$13="Module On",'Mining Cost'!BY34,SUM(BY224:BY225))</f>
        <v>52.7</v>
      </c>
      <c r="BZ226" s="139" t="n">
        <f aca="false">IF('Mining Cost'!$F$13="Module On",'Mining Cost'!BZ34,SUM(BZ224:BZ225))</f>
        <v>51</v>
      </c>
      <c r="CA226" s="139" t="n">
        <f aca="false">IF('Mining Cost'!$F$13="Module On",'Mining Cost'!CA34,SUM(CA224:CA225))</f>
        <v>48.1</v>
      </c>
      <c r="CB226" s="139" t="n">
        <f aca="false">IF('Mining Cost'!$F$13="Module On",'Mining Cost'!CB34,SUM(CB224:CB225))</f>
        <v>38.7</v>
      </c>
      <c r="CC226" s="139" t="n">
        <f aca="false">IF('Mining Cost'!$F$13="Module On",'Mining Cost'!CC34,SUM(CC224:CC225))</f>
        <v>0</v>
      </c>
      <c r="CD226" s="139" t="n">
        <f aca="false">IF('Mining Cost'!$F$13="Module On",'Mining Cost'!CD34,SUM(CD224:CD225))</f>
        <v>0</v>
      </c>
      <c r="CE226" s="139" t="n">
        <f aca="false">IF('Mining Cost'!$F$13="Module On",'Mining Cost'!CE34,SUM(CE224:CE225))</f>
        <v>0</v>
      </c>
      <c r="CF226" s="139" t="n">
        <f aca="false">IF('Mining Cost'!$F$13="Module On",'Mining Cost'!CF34,SUM(CF224:CF225))</f>
        <v>0</v>
      </c>
      <c r="CG226" s="139" t="n">
        <f aca="false">IF('Mining Cost'!$F$13="Module On",'Mining Cost'!CG34,SUM(CG224:CG225))</f>
        <v>0</v>
      </c>
      <c r="CH226" s="139" t="n">
        <f aca="false">IF('Mining Cost'!$F$13="Module On",'Mining Cost'!CH34,SUM(CH224:CH225))</f>
        <v>0</v>
      </c>
      <c r="CI226" s="139" t="n">
        <f aca="false">IF('Mining Cost'!$F$13="Module On",'Mining Cost'!CI34,SUM(CI224:CI225))</f>
        <v>0</v>
      </c>
      <c r="CJ226" s="139" t="n">
        <f aca="false">IF('Mining Cost'!$F$13="Module On",'Mining Cost'!CJ34,SUM(CJ224:CJ225))</f>
        <v>0</v>
      </c>
      <c r="CK226" s="139" t="n">
        <f aca="false">IF('Mining Cost'!$F$13="Module On",'Mining Cost'!CK34,SUM(CK224:CK225))</f>
        <v>0</v>
      </c>
      <c r="CL226" s="139" t="n">
        <f aca="false">IF('Mining Cost'!$F$13="Module On",'Mining Cost'!CL34,SUM(CL224:CL225))</f>
        <v>0</v>
      </c>
      <c r="CM226" s="139" t="n">
        <f aca="false">IF('Mining Cost'!$F$13="Module On",'Mining Cost'!CM34,SUM(CM224:CM225))</f>
        <v>0</v>
      </c>
      <c r="CN226" s="139" t="n">
        <f aca="false">IF('Mining Cost'!$F$13="Module On",'Mining Cost'!CN34,SUM(CN224:CN225))</f>
        <v>0</v>
      </c>
      <c r="CO226" s="139" t="n">
        <f aca="false">IF('Mining Cost'!$F$13="Module On",'Mining Cost'!CO34,SUM(CO224:CO225))</f>
        <v>0</v>
      </c>
      <c r="CP226" s="139" t="n">
        <f aca="false">IF('Mining Cost'!$F$13="Module On",'Mining Cost'!CP34,SUM(CP224:CP225))</f>
        <v>0</v>
      </c>
      <c r="CQ226" s="139" t="n">
        <f aca="false">IF('Mining Cost'!$F$13="Module On",'Mining Cost'!CQ34,SUM(CQ224:CQ225))</f>
        <v>0</v>
      </c>
      <c r="CR226" s="139" t="n">
        <f aca="false">IF('Mining Cost'!$F$13="Module On",'Mining Cost'!CR34,SUM(CR224:CR225))</f>
        <v>0</v>
      </c>
      <c r="CS226" s="139" t="n">
        <f aca="false">IF('Mining Cost'!$F$13="Module On",'Mining Cost'!CS34,SUM(CS224:CS225))</f>
        <v>0</v>
      </c>
      <c r="CT226" s="139" t="n">
        <f aca="false">IF('Mining Cost'!$F$13="Module On",'Mining Cost'!CT34,SUM(CT224:CT225))</f>
        <v>0</v>
      </c>
      <c r="CU226" s="139" t="n">
        <f aca="false">IF('Mining Cost'!$F$13="Module On",'Mining Cost'!CU34,SUM(CU224:CU225))</f>
        <v>0</v>
      </c>
      <c r="CV226" s="139" t="n">
        <f aca="false">IF('Mining Cost'!$F$13="Module On",'Mining Cost'!CV34,SUM(CV224:CV225))</f>
        <v>0</v>
      </c>
      <c r="CW226" s="139" t="n">
        <f aca="false">IF('Mining Cost'!$F$13="Module On",'Mining Cost'!CW34,SUM(CW224:CW225))</f>
        <v>0</v>
      </c>
      <c r="CX226" s="139" t="n">
        <f aca="false">IF('Mining Cost'!$F$13="Module On",'Mining Cost'!CX34,SUM(CX224:CX225))</f>
        <v>0</v>
      </c>
      <c r="CY226" s="139" t="n">
        <f aca="false">IF('Mining Cost'!$F$13="Module On",'Mining Cost'!CY34,SUM(CY224:CY225))</f>
        <v>0</v>
      </c>
      <c r="CZ226" s="139" t="n">
        <f aca="false">IF('Mining Cost'!$F$13="Module On",'Mining Cost'!CZ34,SUM(CZ224:CZ225))</f>
        <v>0</v>
      </c>
      <c r="DA226" s="139" t="n">
        <f aca="false">IF('Mining Cost'!$F$13="Module On",'Mining Cost'!DA34,SUM(DA224:DA225))</f>
        <v>0</v>
      </c>
      <c r="DB226" s="139" t="n">
        <f aca="false">IF('Mining Cost'!$F$13="Module On",'Mining Cost'!DB34,SUM(DB224:DB225))</f>
        <v>0</v>
      </c>
    </row>
    <row r="227" customFormat="false" ht="14.25" hidden="false" customHeight="false" outlineLevel="3" collapsed="false"/>
    <row r="228" customFormat="false" ht="14.25" hidden="false" customHeight="false" outlineLevel="3" collapsed="false">
      <c r="C228" s="78" t="s">
        <v>206</v>
      </c>
    </row>
    <row r="229" customFormat="false" ht="14.25" hidden="false" customHeight="false" outlineLevel="3" collapsed="false"/>
    <row r="230" customFormat="false" ht="14.25" hidden="false" customHeight="false" outlineLevel="3" collapsed="false">
      <c r="E230" s="3" t="str">
        <f aca="false">E87</f>
        <v>Ore processed tonnage</v>
      </c>
      <c r="G230" s="71" t="str">
        <f aca="false">G87</f>
        <v>kt</v>
      </c>
      <c r="Y230" s="99" t="n">
        <f aca="false">SUM(AA230:DB230)</f>
        <v>1989900</v>
      </c>
      <c r="AA230" s="83" t="n">
        <f aca="false">AA87</f>
        <v>0</v>
      </c>
      <c r="AB230" s="83" t="n">
        <f aca="false">AB87</f>
        <v>0</v>
      </c>
      <c r="AC230" s="83" t="n">
        <f aca="false">AC87</f>
        <v>0</v>
      </c>
      <c r="AD230" s="83" t="n">
        <f aca="false">AD87</f>
        <v>0</v>
      </c>
      <c r="AE230" s="83" t="n">
        <f aca="false">AE87</f>
        <v>24900</v>
      </c>
      <c r="AF230" s="83" t="n">
        <f aca="false">AF87</f>
        <v>40000</v>
      </c>
      <c r="AG230" s="83" t="n">
        <f aca="false">AG87</f>
        <v>40100</v>
      </c>
      <c r="AH230" s="83" t="n">
        <f aca="false">AH87</f>
        <v>40000</v>
      </c>
      <c r="AI230" s="83" t="n">
        <f aca="false">AI87</f>
        <v>40000</v>
      </c>
      <c r="AJ230" s="83" t="n">
        <f aca="false">AJ87</f>
        <v>40000</v>
      </c>
      <c r="AK230" s="83" t="n">
        <f aca="false">AK87</f>
        <v>40100</v>
      </c>
      <c r="AL230" s="83" t="n">
        <f aca="false">AL87</f>
        <v>40000</v>
      </c>
      <c r="AM230" s="83" t="n">
        <f aca="false">AM87</f>
        <v>40000</v>
      </c>
      <c r="AN230" s="83" t="n">
        <f aca="false">AN87</f>
        <v>40000</v>
      </c>
      <c r="AO230" s="83" t="n">
        <f aca="false">AO87</f>
        <v>40100</v>
      </c>
      <c r="AP230" s="83" t="n">
        <f aca="false">AP87</f>
        <v>40000</v>
      </c>
      <c r="AQ230" s="83" t="n">
        <f aca="false">AQ87</f>
        <v>40000</v>
      </c>
      <c r="AR230" s="83" t="n">
        <f aca="false">AR87</f>
        <v>40000</v>
      </c>
      <c r="AS230" s="83" t="n">
        <f aca="false">AS87</f>
        <v>40100</v>
      </c>
      <c r="AT230" s="83" t="n">
        <f aca="false">AT87</f>
        <v>40000</v>
      </c>
      <c r="AU230" s="83" t="n">
        <f aca="false">AU87</f>
        <v>40000</v>
      </c>
      <c r="AV230" s="83" t="n">
        <f aca="false">AV87</f>
        <v>40000</v>
      </c>
      <c r="AW230" s="83" t="n">
        <f aca="false">AW87</f>
        <v>40100</v>
      </c>
      <c r="AX230" s="83" t="n">
        <f aca="false">AX87</f>
        <v>40000</v>
      </c>
      <c r="AY230" s="83" t="n">
        <f aca="false">AY87</f>
        <v>40000</v>
      </c>
      <c r="AZ230" s="83" t="n">
        <f aca="false">AZ87</f>
        <v>40000</v>
      </c>
      <c r="BA230" s="83" t="n">
        <f aca="false">BA87</f>
        <v>40100</v>
      </c>
      <c r="BB230" s="83" t="n">
        <f aca="false">BB87</f>
        <v>40000</v>
      </c>
      <c r="BC230" s="83" t="n">
        <f aca="false">BC87</f>
        <v>40000</v>
      </c>
      <c r="BD230" s="83" t="n">
        <f aca="false">BD87</f>
        <v>40000</v>
      </c>
      <c r="BE230" s="83" t="n">
        <f aca="false">BE87</f>
        <v>40100</v>
      </c>
      <c r="BF230" s="83" t="n">
        <f aca="false">BF87</f>
        <v>40000</v>
      </c>
      <c r="BG230" s="83" t="n">
        <f aca="false">BG87</f>
        <v>40000</v>
      </c>
      <c r="BH230" s="83" t="n">
        <f aca="false">BH87</f>
        <v>40000</v>
      </c>
      <c r="BI230" s="83" t="n">
        <f aca="false">BI87</f>
        <v>40100</v>
      </c>
      <c r="BJ230" s="83" t="n">
        <f aca="false">BJ87</f>
        <v>40000</v>
      </c>
      <c r="BK230" s="83" t="n">
        <f aca="false">BK87</f>
        <v>40000</v>
      </c>
      <c r="BL230" s="83" t="n">
        <f aca="false">BL87</f>
        <v>40000</v>
      </c>
      <c r="BM230" s="83" t="n">
        <f aca="false">BM87</f>
        <v>40100</v>
      </c>
      <c r="BN230" s="83" t="n">
        <f aca="false">BN87</f>
        <v>40000</v>
      </c>
      <c r="BO230" s="83" t="n">
        <f aca="false">BO87</f>
        <v>40000</v>
      </c>
      <c r="BP230" s="83" t="n">
        <f aca="false">BP87</f>
        <v>40000</v>
      </c>
      <c r="BQ230" s="83" t="n">
        <f aca="false">BQ87</f>
        <v>40100</v>
      </c>
      <c r="BR230" s="83" t="n">
        <f aca="false">BR87</f>
        <v>40000</v>
      </c>
      <c r="BS230" s="83" t="n">
        <f aca="false">BS87</f>
        <v>40000</v>
      </c>
      <c r="BT230" s="83" t="n">
        <f aca="false">BT87</f>
        <v>40000</v>
      </c>
      <c r="BU230" s="83" t="n">
        <f aca="false">BU87</f>
        <v>40100</v>
      </c>
      <c r="BV230" s="83" t="n">
        <f aca="false">BV87</f>
        <v>40000</v>
      </c>
      <c r="BW230" s="83" t="n">
        <f aca="false">BW87</f>
        <v>40000</v>
      </c>
      <c r="BX230" s="83" t="n">
        <f aca="false">BX87</f>
        <v>40000</v>
      </c>
      <c r="BY230" s="83" t="n">
        <f aca="false">BY87</f>
        <v>40100</v>
      </c>
      <c r="BZ230" s="83" t="n">
        <f aca="false">BZ87</f>
        <v>40000</v>
      </c>
      <c r="CA230" s="83" t="n">
        <f aca="false">CA87</f>
        <v>40000</v>
      </c>
      <c r="CB230" s="83" t="n">
        <f aca="false">CB87</f>
        <v>40000</v>
      </c>
      <c r="CC230" s="83" t="n">
        <f aca="false">CC87</f>
        <v>3800</v>
      </c>
      <c r="CD230" s="83" t="n">
        <f aca="false">CD87</f>
        <v>0</v>
      </c>
      <c r="CE230" s="83" t="n">
        <f aca="false">CE87</f>
        <v>0</v>
      </c>
      <c r="CF230" s="83" t="n">
        <f aca="false">CF87</f>
        <v>0</v>
      </c>
      <c r="CG230" s="83" t="n">
        <f aca="false">CG87</f>
        <v>0</v>
      </c>
      <c r="CH230" s="83" t="n">
        <f aca="false">CH87</f>
        <v>0</v>
      </c>
      <c r="CI230" s="83" t="n">
        <f aca="false">CI87</f>
        <v>0</v>
      </c>
      <c r="CJ230" s="83" t="n">
        <f aca="false">CJ87</f>
        <v>0</v>
      </c>
      <c r="CK230" s="83" t="n">
        <f aca="false">CK87</f>
        <v>0</v>
      </c>
      <c r="CL230" s="83" t="n">
        <f aca="false">CL87</f>
        <v>0</v>
      </c>
      <c r="CM230" s="83" t="n">
        <f aca="false">CM87</f>
        <v>0</v>
      </c>
      <c r="CN230" s="83" t="n">
        <f aca="false">CN87</f>
        <v>0</v>
      </c>
      <c r="CO230" s="83" t="n">
        <f aca="false">CO87</f>
        <v>0</v>
      </c>
      <c r="CP230" s="83" t="n">
        <f aca="false">CP87</f>
        <v>0</v>
      </c>
      <c r="CQ230" s="83" t="n">
        <f aca="false">CQ87</f>
        <v>0</v>
      </c>
      <c r="CR230" s="83" t="n">
        <f aca="false">CR87</f>
        <v>0</v>
      </c>
      <c r="CS230" s="83" t="n">
        <f aca="false">CS87</f>
        <v>0</v>
      </c>
      <c r="CT230" s="83" t="n">
        <f aca="false">CT87</f>
        <v>0</v>
      </c>
      <c r="CU230" s="83" t="n">
        <f aca="false">CU87</f>
        <v>0</v>
      </c>
      <c r="CV230" s="83" t="n">
        <f aca="false">CV87</f>
        <v>0</v>
      </c>
      <c r="CW230" s="83" t="n">
        <f aca="false">CW87</f>
        <v>0</v>
      </c>
      <c r="CX230" s="83" t="n">
        <f aca="false">CX87</f>
        <v>0</v>
      </c>
      <c r="CY230" s="83" t="n">
        <f aca="false">CY87</f>
        <v>0</v>
      </c>
      <c r="CZ230" s="83" t="n">
        <f aca="false">CZ87</f>
        <v>0</v>
      </c>
      <c r="DA230" s="83" t="n">
        <f aca="false">DA87</f>
        <v>0</v>
      </c>
      <c r="DB230" s="83" t="n">
        <f aca="false">DB87</f>
        <v>0</v>
      </c>
    </row>
    <row r="231" customFormat="false" ht="14.25" hidden="false" customHeight="false" outlineLevel="3" collapsed="false">
      <c r="E231" s="3" t="str">
        <f aca="false">'Assumptions - Base'!E192</f>
        <v>Processing cost (variable)</v>
      </c>
      <c r="G231" s="71" t="str">
        <f aca="false">'Assumptions - Base'!G192</f>
        <v>US$/t processed</v>
      </c>
      <c r="Y231" s="93" t="n">
        <f aca="false">SUMPRODUCT(AA230:DB230,AA231:DB231)/SUM(AA230:DB230)</f>
        <v>3.78</v>
      </c>
      <c r="AA231" s="93" t="n">
        <f aca="false">'Assumptions - Base'!AA192</f>
        <v>3.78</v>
      </c>
      <c r="AB231" s="93" t="n">
        <f aca="false">'Assumptions - Base'!AB192</f>
        <v>3.78</v>
      </c>
      <c r="AC231" s="93" t="n">
        <f aca="false">'Assumptions - Base'!AC192</f>
        <v>3.78</v>
      </c>
      <c r="AD231" s="93" t="n">
        <f aca="false">'Assumptions - Base'!AD192</f>
        <v>3.78</v>
      </c>
      <c r="AE231" s="93" t="n">
        <f aca="false">'Assumptions - Base'!AE192</f>
        <v>3.78</v>
      </c>
      <c r="AF231" s="93" t="n">
        <f aca="false">'Assumptions - Base'!AF192</f>
        <v>3.78</v>
      </c>
      <c r="AG231" s="93" t="n">
        <f aca="false">'Assumptions - Base'!AG192</f>
        <v>3.78</v>
      </c>
      <c r="AH231" s="93" t="n">
        <f aca="false">'Assumptions - Base'!AH192</f>
        <v>3.78</v>
      </c>
      <c r="AI231" s="93" t="n">
        <f aca="false">'Assumptions - Base'!AI192</f>
        <v>3.78</v>
      </c>
      <c r="AJ231" s="93" t="n">
        <f aca="false">'Assumptions - Base'!AJ192</f>
        <v>3.78</v>
      </c>
      <c r="AK231" s="93" t="n">
        <f aca="false">'Assumptions - Base'!AK192</f>
        <v>3.78</v>
      </c>
      <c r="AL231" s="93" t="n">
        <f aca="false">'Assumptions - Base'!AL192</f>
        <v>3.78</v>
      </c>
      <c r="AM231" s="93" t="n">
        <f aca="false">'Assumptions - Base'!AM192</f>
        <v>3.78</v>
      </c>
      <c r="AN231" s="93" t="n">
        <f aca="false">'Assumptions - Base'!AN192</f>
        <v>3.78</v>
      </c>
      <c r="AO231" s="93" t="n">
        <f aca="false">'Assumptions - Base'!AO192</f>
        <v>3.78</v>
      </c>
      <c r="AP231" s="93" t="n">
        <f aca="false">'Assumptions - Base'!AP192</f>
        <v>3.78</v>
      </c>
      <c r="AQ231" s="93" t="n">
        <f aca="false">'Assumptions - Base'!AQ192</f>
        <v>3.78</v>
      </c>
      <c r="AR231" s="93" t="n">
        <f aca="false">'Assumptions - Base'!AR192</f>
        <v>3.78</v>
      </c>
      <c r="AS231" s="93" t="n">
        <f aca="false">'Assumptions - Base'!AS192</f>
        <v>3.78</v>
      </c>
      <c r="AT231" s="93" t="n">
        <f aca="false">'Assumptions - Base'!AT192</f>
        <v>3.78</v>
      </c>
      <c r="AU231" s="93" t="n">
        <f aca="false">'Assumptions - Base'!AU192</f>
        <v>3.78</v>
      </c>
      <c r="AV231" s="93" t="n">
        <f aca="false">'Assumptions - Base'!AV192</f>
        <v>3.78</v>
      </c>
      <c r="AW231" s="93" t="n">
        <f aca="false">'Assumptions - Base'!AW192</f>
        <v>3.78</v>
      </c>
      <c r="AX231" s="93" t="n">
        <f aca="false">'Assumptions - Base'!AX192</f>
        <v>3.78</v>
      </c>
      <c r="AY231" s="93" t="n">
        <f aca="false">'Assumptions - Base'!AY192</f>
        <v>3.78</v>
      </c>
      <c r="AZ231" s="93" t="n">
        <f aca="false">'Assumptions - Base'!AZ192</f>
        <v>3.78</v>
      </c>
      <c r="BA231" s="93" t="n">
        <f aca="false">'Assumptions - Base'!BA192</f>
        <v>3.78</v>
      </c>
      <c r="BB231" s="93" t="n">
        <f aca="false">'Assumptions - Base'!BB192</f>
        <v>3.78</v>
      </c>
      <c r="BC231" s="93" t="n">
        <f aca="false">'Assumptions - Base'!BC192</f>
        <v>3.78</v>
      </c>
      <c r="BD231" s="93" t="n">
        <f aca="false">'Assumptions - Base'!BD192</f>
        <v>3.78</v>
      </c>
      <c r="BE231" s="93" t="n">
        <f aca="false">'Assumptions - Base'!BE192</f>
        <v>3.78</v>
      </c>
      <c r="BF231" s="93" t="n">
        <f aca="false">'Assumptions - Base'!BF192</f>
        <v>3.78</v>
      </c>
      <c r="BG231" s="93" t="n">
        <f aca="false">'Assumptions - Base'!BG192</f>
        <v>3.78</v>
      </c>
      <c r="BH231" s="93" t="n">
        <f aca="false">'Assumptions - Base'!BH192</f>
        <v>3.78</v>
      </c>
      <c r="BI231" s="93" t="n">
        <f aca="false">'Assumptions - Base'!BI192</f>
        <v>3.78</v>
      </c>
      <c r="BJ231" s="93" t="n">
        <f aca="false">'Assumptions - Base'!BJ192</f>
        <v>3.78</v>
      </c>
      <c r="BK231" s="93" t="n">
        <f aca="false">'Assumptions - Base'!BK192</f>
        <v>3.78</v>
      </c>
      <c r="BL231" s="93" t="n">
        <f aca="false">'Assumptions - Base'!BL192</f>
        <v>3.78</v>
      </c>
      <c r="BM231" s="93" t="n">
        <f aca="false">'Assumptions - Base'!BM192</f>
        <v>3.78</v>
      </c>
      <c r="BN231" s="93" t="n">
        <f aca="false">'Assumptions - Base'!BN192</f>
        <v>3.78</v>
      </c>
      <c r="BO231" s="93" t="n">
        <f aca="false">'Assumptions - Base'!BO192</f>
        <v>3.78</v>
      </c>
      <c r="BP231" s="93" t="n">
        <f aca="false">'Assumptions - Base'!BP192</f>
        <v>3.78</v>
      </c>
      <c r="BQ231" s="93" t="n">
        <f aca="false">'Assumptions - Base'!BQ192</f>
        <v>3.78</v>
      </c>
      <c r="BR231" s="93" t="n">
        <f aca="false">'Assumptions - Base'!BR192</f>
        <v>3.78</v>
      </c>
      <c r="BS231" s="93" t="n">
        <f aca="false">'Assumptions - Base'!BS192</f>
        <v>3.78</v>
      </c>
      <c r="BT231" s="93" t="n">
        <f aca="false">'Assumptions - Base'!BT192</f>
        <v>3.78</v>
      </c>
      <c r="BU231" s="93" t="n">
        <f aca="false">'Assumptions - Base'!BU192</f>
        <v>3.78</v>
      </c>
      <c r="BV231" s="93" t="n">
        <f aca="false">'Assumptions - Base'!BV192</f>
        <v>3.78</v>
      </c>
      <c r="BW231" s="93" t="n">
        <f aca="false">'Assumptions - Base'!BW192</f>
        <v>3.78</v>
      </c>
      <c r="BX231" s="93" t="n">
        <f aca="false">'Assumptions - Base'!BX192</f>
        <v>3.78</v>
      </c>
      <c r="BY231" s="93" t="n">
        <f aca="false">'Assumptions - Base'!BY192</f>
        <v>3.78</v>
      </c>
      <c r="BZ231" s="93" t="n">
        <f aca="false">'Assumptions - Base'!BZ192</f>
        <v>3.78</v>
      </c>
      <c r="CA231" s="93" t="n">
        <f aca="false">'Assumptions - Base'!CA192</f>
        <v>3.78</v>
      </c>
      <c r="CB231" s="93" t="n">
        <f aca="false">'Assumptions - Base'!CB192</f>
        <v>3.78</v>
      </c>
      <c r="CC231" s="93" t="n">
        <f aca="false">'Assumptions - Base'!CC192</f>
        <v>3.78</v>
      </c>
      <c r="CD231" s="93" t="n">
        <f aca="false">'Assumptions - Base'!CD192</f>
        <v>0</v>
      </c>
      <c r="CE231" s="93" t="n">
        <f aca="false">'Assumptions - Base'!CE192</f>
        <v>0</v>
      </c>
      <c r="CF231" s="93" t="n">
        <f aca="false">'Assumptions - Base'!CF192</f>
        <v>0</v>
      </c>
      <c r="CG231" s="93" t="n">
        <f aca="false">'Assumptions - Base'!CG192</f>
        <v>0</v>
      </c>
      <c r="CH231" s="93" t="n">
        <f aca="false">'Assumptions - Base'!CH192</f>
        <v>0</v>
      </c>
      <c r="CI231" s="93" t="n">
        <f aca="false">'Assumptions - Base'!CI192</f>
        <v>0</v>
      </c>
      <c r="CJ231" s="93" t="n">
        <f aca="false">'Assumptions - Base'!CJ192</f>
        <v>0</v>
      </c>
      <c r="CK231" s="93" t="n">
        <f aca="false">'Assumptions - Base'!CK192</f>
        <v>0</v>
      </c>
      <c r="CL231" s="93" t="n">
        <f aca="false">'Assumptions - Base'!CL192</f>
        <v>0</v>
      </c>
      <c r="CM231" s="93" t="n">
        <f aca="false">'Assumptions - Base'!CM192</f>
        <v>0</v>
      </c>
      <c r="CN231" s="93" t="n">
        <f aca="false">'Assumptions - Base'!CN192</f>
        <v>0</v>
      </c>
      <c r="CO231" s="93" t="n">
        <f aca="false">'Assumptions - Base'!CO192</f>
        <v>0</v>
      </c>
      <c r="CP231" s="93" t="n">
        <f aca="false">'Assumptions - Base'!CP192</f>
        <v>0</v>
      </c>
      <c r="CQ231" s="93" t="n">
        <f aca="false">'Assumptions - Base'!CQ192</f>
        <v>0</v>
      </c>
      <c r="CR231" s="93" t="n">
        <f aca="false">'Assumptions - Base'!CR192</f>
        <v>0</v>
      </c>
      <c r="CS231" s="93" t="n">
        <f aca="false">'Assumptions - Base'!CS192</f>
        <v>0</v>
      </c>
      <c r="CT231" s="93" t="n">
        <f aca="false">'Assumptions - Base'!CT192</f>
        <v>0</v>
      </c>
      <c r="CU231" s="93" t="n">
        <f aca="false">'Assumptions - Base'!CU192</f>
        <v>0</v>
      </c>
      <c r="CV231" s="93" t="n">
        <f aca="false">'Assumptions - Base'!CV192</f>
        <v>0</v>
      </c>
      <c r="CW231" s="93" t="n">
        <f aca="false">'Assumptions - Base'!CW192</f>
        <v>0</v>
      </c>
      <c r="CX231" s="93" t="n">
        <f aca="false">'Assumptions - Base'!CX192</f>
        <v>0</v>
      </c>
      <c r="CY231" s="93" t="n">
        <f aca="false">'Assumptions - Base'!CY192</f>
        <v>0</v>
      </c>
      <c r="CZ231" s="93" t="n">
        <f aca="false">'Assumptions - Base'!CZ192</f>
        <v>0</v>
      </c>
      <c r="DA231" s="93" t="n">
        <f aca="false">'Assumptions - Base'!DA192</f>
        <v>0</v>
      </c>
      <c r="DB231" s="93" t="n">
        <f aca="false">'Assumptions - Base'!DB192</f>
        <v>0</v>
      </c>
    </row>
    <row r="232" customFormat="false" ht="14.25" hidden="false" customHeight="false" outlineLevel="3" collapsed="false">
      <c r="E232" s="3" t="str">
        <f aca="false">'Assumptions - Base'!E193</f>
        <v>[SPARE]</v>
      </c>
      <c r="G232" s="71" t="str">
        <f aca="false">'Assumptions - Base'!G193</f>
        <v>US$/t processed</v>
      </c>
      <c r="Y232" s="93" t="n">
        <f aca="false">SUMPRODUCT(AA230:DB230,AA232:DB232)/SUM(AA230:DB230)</f>
        <v>0</v>
      </c>
      <c r="AA232" s="93" t="n">
        <f aca="false">'Assumptions - Base'!AA193</f>
        <v>0</v>
      </c>
      <c r="AB232" s="93" t="n">
        <f aca="false">'Assumptions - Base'!AB193</f>
        <v>0</v>
      </c>
      <c r="AC232" s="93" t="n">
        <f aca="false">'Assumptions - Base'!AC193</f>
        <v>0</v>
      </c>
      <c r="AD232" s="93" t="n">
        <f aca="false">'Assumptions - Base'!AD193</f>
        <v>0</v>
      </c>
      <c r="AE232" s="93" t="n">
        <f aca="false">'Assumptions - Base'!AE193</f>
        <v>0</v>
      </c>
      <c r="AF232" s="93" t="n">
        <f aca="false">'Assumptions - Base'!AF193</f>
        <v>0</v>
      </c>
      <c r="AG232" s="93" t="n">
        <f aca="false">'Assumptions - Base'!AG193</f>
        <v>0</v>
      </c>
      <c r="AH232" s="93" t="n">
        <f aca="false">'Assumptions - Base'!AH193</f>
        <v>0</v>
      </c>
      <c r="AI232" s="93" t="n">
        <f aca="false">'Assumptions - Base'!AI193</f>
        <v>0</v>
      </c>
      <c r="AJ232" s="93" t="n">
        <f aca="false">'Assumptions - Base'!AJ193</f>
        <v>0</v>
      </c>
      <c r="AK232" s="93" t="n">
        <f aca="false">'Assumptions - Base'!AK193</f>
        <v>0</v>
      </c>
      <c r="AL232" s="93" t="n">
        <f aca="false">'Assumptions - Base'!AL193</f>
        <v>0</v>
      </c>
      <c r="AM232" s="93" t="n">
        <f aca="false">'Assumptions - Base'!AM193</f>
        <v>0</v>
      </c>
      <c r="AN232" s="93" t="n">
        <f aca="false">'Assumptions - Base'!AN193</f>
        <v>0</v>
      </c>
      <c r="AO232" s="93" t="n">
        <f aca="false">'Assumptions - Base'!AO193</f>
        <v>0</v>
      </c>
      <c r="AP232" s="93" t="n">
        <f aca="false">'Assumptions - Base'!AP193</f>
        <v>0</v>
      </c>
      <c r="AQ232" s="93" t="n">
        <f aca="false">'Assumptions - Base'!AQ193</f>
        <v>0</v>
      </c>
      <c r="AR232" s="93" t="n">
        <f aca="false">'Assumptions - Base'!AR193</f>
        <v>0</v>
      </c>
      <c r="AS232" s="93" t="n">
        <f aca="false">'Assumptions - Base'!AS193</f>
        <v>0</v>
      </c>
      <c r="AT232" s="93" t="n">
        <f aca="false">'Assumptions - Base'!AT193</f>
        <v>0</v>
      </c>
      <c r="AU232" s="93" t="n">
        <f aca="false">'Assumptions - Base'!AU193</f>
        <v>0</v>
      </c>
      <c r="AV232" s="93" t="n">
        <f aca="false">'Assumptions - Base'!AV193</f>
        <v>0</v>
      </c>
      <c r="AW232" s="93" t="n">
        <f aca="false">'Assumptions - Base'!AW193</f>
        <v>0</v>
      </c>
      <c r="AX232" s="93" t="n">
        <f aca="false">'Assumptions - Base'!AX193</f>
        <v>0</v>
      </c>
      <c r="AY232" s="93" t="n">
        <f aca="false">'Assumptions - Base'!AY193</f>
        <v>0</v>
      </c>
      <c r="AZ232" s="93" t="n">
        <f aca="false">'Assumptions - Base'!AZ193</f>
        <v>0</v>
      </c>
      <c r="BA232" s="93" t="n">
        <f aca="false">'Assumptions - Base'!BA193</f>
        <v>0</v>
      </c>
      <c r="BB232" s="93" t="n">
        <f aca="false">'Assumptions - Base'!BB193</f>
        <v>0</v>
      </c>
      <c r="BC232" s="93" t="n">
        <f aca="false">'Assumptions - Base'!BC193</f>
        <v>0</v>
      </c>
      <c r="BD232" s="93" t="n">
        <f aca="false">'Assumptions - Base'!BD193</f>
        <v>0</v>
      </c>
      <c r="BE232" s="93" t="n">
        <f aca="false">'Assumptions - Base'!BE193</f>
        <v>0</v>
      </c>
      <c r="BF232" s="93" t="n">
        <f aca="false">'Assumptions - Base'!BF193</f>
        <v>0</v>
      </c>
      <c r="BG232" s="93" t="n">
        <f aca="false">'Assumptions - Base'!BG193</f>
        <v>0</v>
      </c>
      <c r="BH232" s="93" t="n">
        <f aca="false">'Assumptions - Base'!BH193</f>
        <v>0</v>
      </c>
      <c r="BI232" s="93" t="n">
        <f aca="false">'Assumptions - Base'!BI193</f>
        <v>0</v>
      </c>
      <c r="BJ232" s="93" t="n">
        <f aca="false">'Assumptions - Base'!BJ193</f>
        <v>0</v>
      </c>
      <c r="BK232" s="93" t="n">
        <f aca="false">'Assumptions - Base'!BK193</f>
        <v>0</v>
      </c>
      <c r="BL232" s="93" t="n">
        <f aca="false">'Assumptions - Base'!BL193</f>
        <v>0</v>
      </c>
      <c r="BM232" s="93" t="n">
        <f aca="false">'Assumptions - Base'!BM193</f>
        <v>0</v>
      </c>
      <c r="BN232" s="93" t="n">
        <f aca="false">'Assumptions - Base'!BN193</f>
        <v>0</v>
      </c>
      <c r="BO232" s="93" t="n">
        <f aca="false">'Assumptions - Base'!BO193</f>
        <v>0</v>
      </c>
      <c r="BP232" s="93" t="n">
        <f aca="false">'Assumptions - Base'!BP193</f>
        <v>0</v>
      </c>
      <c r="BQ232" s="93" t="n">
        <f aca="false">'Assumptions - Base'!BQ193</f>
        <v>0</v>
      </c>
      <c r="BR232" s="93" t="n">
        <f aca="false">'Assumptions - Base'!BR193</f>
        <v>0</v>
      </c>
      <c r="BS232" s="93" t="n">
        <f aca="false">'Assumptions - Base'!BS193</f>
        <v>0</v>
      </c>
      <c r="BT232" s="93" t="n">
        <f aca="false">'Assumptions - Base'!BT193</f>
        <v>0</v>
      </c>
      <c r="BU232" s="93" t="n">
        <f aca="false">'Assumptions - Base'!BU193</f>
        <v>0</v>
      </c>
      <c r="BV232" s="93" t="n">
        <f aca="false">'Assumptions - Base'!BV193</f>
        <v>0</v>
      </c>
      <c r="BW232" s="93" t="n">
        <f aca="false">'Assumptions - Base'!BW193</f>
        <v>0</v>
      </c>
      <c r="BX232" s="93" t="n">
        <f aca="false">'Assumptions - Base'!BX193</f>
        <v>0</v>
      </c>
      <c r="BY232" s="93" t="n">
        <f aca="false">'Assumptions - Base'!BY193</f>
        <v>0</v>
      </c>
      <c r="BZ232" s="93" t="n">
        <f aca="false">'Assumptions - Base'!BZ193</f>
        <v>0</v>
      </c>
      <c r="CA232" s="93" t="n">
        <f aca="false">'Assumptions - Base'!CA193</f>
        <v>0</v>
      </c>
      <c r="CB232" s="93" t="n">
        <f aca="false">'Assumptions - Base'!CB193</f>
        <v>0</v>
      </c>
      <c r="CC232" s="93" t="n">
        <f aca="false">'Assumptions - Base'!CC193</f>
        <v>0</v>
      </c>
      <c r="CD232" s="93" t="n">
        <f aca="false">'Assumptions - Base'!CD193</f>
        <v>0</v>
      </c>
      <c r="CE232" s="93" t="n">
        <f aca="false">'Assumptions - Base'!CE193</f>
        <v>0</v>
      </c>
      <c r="CF232" s="93" t="n">
        <f aca="false">'Assumptions - Base'!CF193</f>
        <v>0</v>
      </c>
      <c r="CG232" s="93" t="n">
        <f aca="false">'Assumptions - Base'!CG193</f>
        <v>0</v>
      </c>
      <c r="CH232" s="93" t="n">
        <f aca="false">'Assumptions - Base'!CH193</f>
        <v>0</v>
      </c>
      <c r="CI232" s="93" t="n">
        <f aca="false">'Assumptions - Base'!CI193</f>
        <v>0</v>
      </c>
      <c r="CJ232" s="93" t="n">
        <f aca="false">'Assumptions - Base'!CJ193</f>
        <v>0</v>
      </c>
      <c r="CK232" s="93" t="n">
        <f aca="false">'Assumptions - Base'!CK193</f>
        <v>0</v>
      </c>
      <c r="CL232" s="93" t="n">
        <f aca="false">'Assumptions - Base'!CL193</f>
        <v>0</v>
      </c>
      <c r="CM232" s="93" t="n">
        <f aca="false">'Assumptions - Base'!CM193</f>
        <v>0</v>
      </c>
      <c r="CN232" s="93" t="n">
        <f aca="false">'Assumptions - Base'!CN193</f>
        <v>0</v>
      </c>
      <c r="CO232" s="93" t="n">
        <f aca="false">'Assumptions - Base'!CO193</f>
        <v>0</v>
      </c>
      <c r="CP232" s="93" t="n">
        <f aca="false">'Assumptions - Base'!CP193</f>
        <v>0</v>
      </c>
      <c r="CQ232" s="93" t="n">
        <f aca="false">'Assumptions - Base'!CQ193</f>
        <v>0</v>
      </c>
      <c r="CR232" s="93" t="n">
        <f aca="false">'Assumptions - Base'!CR193</f>
        <v>0</v>
      </c>
      <c r="CS232" s="93" t="n">
        <f aca="false">'Assumptions - Base'!CS193</f>
        <v>0</v>
      </c>
      <c r="CT232" s="93" t="n">
        <f aca="false">'Assumptions - Base'!CT193</f>
        <v>0</v>
      </c>
      <c r="CU232" s="93" t="n">
        <f aca="false">'Assumptions - Base'!CU193</f>
        <v>0</v>
      </c>
      <c r="CV232" s="93" t="n">
        <f aca="false">'Assumptions - Base'!CV193</f>
        <v>0</v>
      </c>
      <c r="CW232" s="93" t="n">
        <f aca="false">'Assumptions - Base'!CW193</f>
        <v>0</v>
      </c>
      <c r="CX232" s="93" t="n">
        <f aca="false">'Assumptions - Base'!CX193</f>
        <v>0</v>
      </c>
      <c r="CY232" s="93" t="n">
        <f aca="false">'Assumptions - Base'!CY193</f>
        <v>0</v>
      </c>
      <c r="CZ232" s="93" t="n">
        <f aca="false">'Assumptions - Base'!CZ193</f>
        <v>0</v>
      </c>
      <c r="DA232" s="93" t="n">
        <f aca="false">'Assumptions - Base'!DA193</f>
        <v>0</v>
      </c>
      <c r="DB232" s="93" t="n">
        <f aca="false">'Assumptions - Base'!DB193</f>
        <v>0</v>
      </c>
    </row>
    <row r="233" customFormat="false" ht="14.25" hidden="false" customHeight="false" outlineLevel="3" collapsed="false">
      <c r="E233" s="3" t="str">
        <f aca="false">'Assumptions - Base'!E194</f>
        <v>[SPARE]</v>
      </c>
      <c r="G233" s="71" t="str">
        <f aca="false">'Assumptions - Base'!G194</f>
        <v>US$/t processed</v>
      </c>
      <c r="Y233" s="93" t="n">
        <f aca="false">SUMPRODUCT(AA230:DB230,AA233:DB233)/SUM(AA230:DB230)</f>
        <v>0</v>
      </c>
      <c r="AA233" s="93" t="n">
        <f aca="false">'Assumptions - Base'!AA194</f>
        <v>0</v>
      </c>
      <c r="AB233" s="93" t="n">
        <f aca="false">'Assumptions - Base'!AB194</f>
        <v>0</v>
      </c>
      <c r="AC233" s="93" t="n">
        <f aca="false">'Assumptions - Base'!AC194</f>
        <v>0</v>
      </c>
      <c r="AD233" s="93" t="n">
        <f aca="false">'Assumptions - Base'!AD194</f>
        <v>0</v>
      </c>
      <c r="AE233" s="93" t="n">
        <f aca="false">'Assumptions - Base'!AE194</f>
        <v>0</v>
      </c>
      <c r="AF233" s="93" t="n">
        <f aca="false">'Assumptions - Base'!AF194</f>
        <v>0</v>
      </c>
      <c r="AG233" s="93" t="n">
        <f aca="false">'Assumptions - Base'!AG194</f>
        <v>0</v>
      </c>
      <c r="AH233" s="93" t="n">
        <f aca="false">'Assumptions - Base'!AH194</f>
        <v>0</v>
      </c>
      <c r="AI233" s="93" t="n">
        <f aca="false">'Assumptions - Base'!AI194</f>
        <v>0</v>
      </c>
      <c r="AJ233" s="93" t="n">
        <f aca="false">'Assumptions - Base'!AJ194</f>
        <v>0</v>
      </c>
      <c r="AK233" s="93" t="n">
        <f aca="false">'Assumptions - Base'!AK194</f>
        <v>0</v>
      </c>
      <c r="AL233" s="93" t="n">
        <f aca="false">'Assumptions - Base'!AL194</f>
        <v>0</v>
      </c>
      <c r="AM233" s="93" t="n">
        <f aca="false">'Assumptions - Base'!AM194</f>
        <v>0</v>
      </c>
      <c r="AN233" s="93" t="n">
        <f aca="false">'Assumptions - Base'!AN194</f>
        <v>0</v>
      </c>
      <c r="AO233" s="93" t="n">
        <f aca="false">'Assumptions - Base'!AO194</f>
        <v>0</v>
      </c>
      <c r="AP233" s="93" t="n">
        <f aca="false">'Assumptions - Base'!AP194</f>
        <v>0</v>
      </c>
      <c r="AQ233" s="93" t="n">
        <f aca="false">'Assumptions - Base'!AQ194</f>
        <v>0</v>
      </c>
      <c r="AR233" s="93" t="n">
        <f aca="false">'Assumptions - Base'!AR194</f>
        <v>0</v>
      </c>
      <c r="AS233" s="93" t="n">
        <f aca="false">'Assumptions - Base'!AS194</f>
        <v>0</v>
      </c>
      <c r="AT233" s="93" t="n">
        <f aca="false">'Assumptions - Base'!AT194</f>
        <v>0</v>
      </c>
      <c r="AU233" s="93" t="n">
        <f aca="false">'Assumptions - Base'!AU194</f>
        <v>0</v>
      </c>
      <c r="AV233" s="93" t="n">
        <f aca="false">'Assumptions - Base'!AV194</f>
        <v>0</v>
      </c>
      <c r="AW233" s="93" t="n">
        <f aca="false">'Assumptions - Base'!AW194</f>
        <v>0</v>
      </c>
      <c r="AX233" s="93" t="n">
        <f aca="false">'Assumptions - Base'!AX194</f>
        <v>0</v>
      </c>
      <c r="AY233" s="93" t="n">
        <f aca="false">'Assumptions - Base'!AY194</f>
        <v>0</v>
      </c>
      <c r="AZ233" s="93" t="n">
        <f aca="false">'Assumptions - Base'!AZ194</f>
        <v>0</v>
      </c>
      <c r="BA233" s="93" t="n">
        <f aca="false">'Assumptions - Base'!BA194</f>
        <v>0</v>
      </c>
      <c r="BB233" s="93" t="n">
        <f aca="false">'Assumptions - Base'!BB194</f>
        <v>0</v>
      </c>
      <c r="BC233" s="93" t="n">
        <f aca="false">'Assumptions - Base'!BC194</f>
        <v>0</v>
      </c>
      <c r="BD233" s="93" t="n">
        <f aca="false">'Assumptions - Base'!BD194</f>
        <v>0</v>
      </c>
      <c r="BE233" s="93" t="n">
        <f aca="false">'Assumptions - Base'!BE194</f>
        <v>0</v>
      </c>
      <c r="BF233" s="93" t="n">
        <f aca="false">'Assumptions - Base'!BF194</f>
        <v>0</v>
      </c>
      <c r="BG233" s="93" t="n">
        <f aca="false">'Assumptions - Base'!BG194</f>
        <v>0</v>
      </c>
      <c r="BH233" s="93" t="n">
        <f aca="false">'Assumptions - Base'!BH194</f>
        <v>0</v>
      </c>
      <c r="BI233" s="93" t="n">
        <f aca="false">'Assumptions - Base'!BI194</f>
        <v>0</v>
      </c>
      <c r="BJ233" s="93" t="n">
        <f aca="false">'Assumptions - Base'!BJ194</f>
        <v>0</v>
      </c>
      <c r="BK233" s="93" t="n">
        <f aca="false">'Assumptions - Base'!BK194</f>
        <v>0</v>
      </c>
      <c r="BL233" s="93" t="n">
        <f aca="false">'Assumptions - Base'!BL194</f>
        <v>0</v>
      </c>
      <c r="BM233" s="93" t="n">
        <f aca="false">'Assumptions - Base'!BM194</f>
        <v>0</v>
      </c>
      <c r="BN233" s="93" t="n">
        <f aca="false">'Assumptions - Base'!BN194</f>
        <v>0</v>
      </c>
      <c r="BO233" s="93" t="n">
        <f aca="false">'Assumptions - Base'!BO194</f>
        <v>0</v>
      </c>
      <c r="BP233" s="93" t="n">
        <f aca="false">'Assumptions - Base'!BP194</f>
        <v>0</v>
      </c>
      <c r="BQ233" s="93" t="n">
        <f aca="false">'Assumptions - Base'!BQ194</f>
        <v>0</v>
      </c>
      <c r="BR233" s="93" t="n">
        <f aca="false">'Assumptions - Base'!BR194</f>
        <v>0</v>
      </c>
      <c r="BS233" s="93" t="n">
        <f aca="false">'Assumptions - Base'!BS194</f>
        <v>0</v>
      </c>
      <c r="BT233" s="93" t="n">
        <f aca="false">'Assumptions - Base'!BT194</f>
        <v>0</v>
      </c>
      <c r="BU233" s="93" t="n">
        <f aca="false">'Assumptions - Base'!BU194</f>
        <v>0</v>
      </c>
      <c r="BV233" s="93" t="n">
        <f aca="false">'Assumptions - Base'!BV194</f>
        <v>0</v>
      </c>
      <c r="BW233" s="93" t="n">
        <f aca="false">'Assumptions - Base'!BW194</f>
        <v>0</v>
      </c>
      <c r="BX233" s="93" t="n">
        <f aca="false">'Assumptions - Base'!BX194</f>
        <v>0</v>
      </c>
      <c r="BY233" s="93" t="n">
        <f aca="false">'Assumptions - Base'!BY194</f>
        <v>0</v>
      </c>
      <c r="BZ233" s="93" t="n">
        <f aca="false">'Assumptions - Base'!BZ194</f>
        <v>0</v>
      </c>
      <c r="CA233" s="93" t="n">
        <f aca="false">'Assumptions - Base'!CA194</f>
        <v>0</v>
      </c>
      <c r="CB233" s="93" t="n">
        <f aca="false">'Assumptions - Base'!CB194</f>
        <v>0</v>
      </c>
      <c r="CC233" s="93" t="n">
        <f aca="false">'Assumptions - Base'!CC194</f>
        <v>0</v>
      </c>
      <c r="CD233" s="93" t="n">
        <f aca="false">'Assumptions - Base'!CD194</f>
        <v>0</v>
      </c>
      <c r="CE233" s="93" t="n">
        <f aca="false">'Assumptions - Base'!CE194</f>
        <v>0</v>
      </c>
      <c r="CF233" s="93" t="n">
        <f aca="false">'Assumptions - Base'!CF194</f>
        <v>0</v>
      </c>
      <c r="CG233" s="93" t="n">
        <f aca="false">'Assumptions - Base'!CG194</f>
        <v>0</v>
      </c>
      <c r="CH233" s="93" t="n">
        <f aca="false">'Assumptions - Base'!CH194</f>
        <v>0</v>
      </c>
      <c r="CI233" s="93" t="n">
        <f aca="false">'Assumptions - Base'!CI194</f>
        <v>0</v>
      </c>
      <c r="CJ233" s="93" t="n">
        <f aca="false">'Assumptions - Base'!CJ194</f>
        <v>0</v>
      </c>
      <c r="CK233" s="93" t="n">
        <f aca="false">'Assumptions - Base'!CK194</f>
        <v>0</v>
      </c>
      <c r="CL233" s="93" t="n">
        <f aca="false">'Assumptions - Base'!CL194</f>
        <v>0</v>
      </c>
      <c r="CM233" s="93" t="n">
        <f aca="false">'Assumptions - Base'!CM194</f>
        <v>0</v>
      </c>
      <c r="CN233" s="93" t="n">
        <f aca="false">'Assumptions - Base'!CN194</f>
        <v>0</v>
      </c>
      <c r="CO233" s="93" t="n">
        <f aca="false">'Assumptions - Base'!CO194</f>
        <v>0</v>
      </c>
      <c r="CP233" s="93" t="n">
        <f aca="false">'Assumptions - Base'!CP194</f>
        <v>0</v>
      </c>
      <c r="CQ233" s="93" t="n">
        <f aca="false">'Assumptions - Base'!CQ194</f>
        <v>0</v>
      </c>
      <c r="CR233" s="93" t="n">
        <f aca="false">'Assumptions - Base'!CR194</f>
        <v>0</v>
      </c>
      <c r="CS233" s="93" t="n">
        <f aca="false">'Assumptions - Base'!CS194</f>
        <v>0</v>
      </c>
      <c r="CT233" s="93" t="n">
        <f aca="false">'Assumptions - Base'!CT194</f>
        <v>0</v>
      </c>
      <c r="CU233" s="93" t="n">
        <f aca="false">'Assumptions - Base'!CU194</f>
        <v>0</v>
      </c>
      <c r="CV233" s="93" t="n">
        <f aca="false">'Assumptions - Base'!CV194</f>
        <v>0</v>
      </c>
      <c r="CW233" s="93" t="n">
        <f aca="false">'Assumptions - Base'!CW194</f>
        <v>0</v>
      </c>
      <c r="CX233" s="93" t="n">
        <f aca="false">'Assumptions - Base'!CX194</f>
        <v>0</v>
      </c>
      <c r="CY233" s="93" t="n">
        <f aca="false">'Assumptions - Base'!CY194</f>
        <v>0</v>
      </c>
      <c r="CZ233" s="93" t="n">
        <f aca="false">'Assumptions - Base'!CZ194</f>
        <v>0</v>
      </c>
      <c r="DA233" s="93" t="n">
        <f aca="false">'Assumptions - Base'!DA194</f>
        <v>0</v>
      </c>
      <c r="DB233" s="93" t="n">
        <f aca="false">'Assumptions - Base'!DB194</f>
        <v>0</v>
      </c>
    </row>
    <row r="234" customFormat="false" ht="14.25" hidden="false" customHeight="false" outlineLevel="3" collapsed="false">
      <c r="E234" s="3" t="str">
        <f aca="false">'Assumptions - Base'!E195</f>
        <v>[SPARE]</v>
      </c>
      <c r="G234" s="71" t="str">
        <f aca="false">'Assumptions - Base'!G195</f>
        <v>US$/t processed</v>
      </c>
      <c r="Y234" s="93" t="n">
        <f aca="false">SUMPRODUCT(AA230:DB230,AA234:DB234)/SUM(AA230:DB230)</f>
        <v>0</v>
      </c>
      <c r="AA234" s="93" t="n">
        <f aca="false">'Assumptions - Base'!AA195</f>
        <v>0</v>
      </c>
      <c r="AB234" s="93" t="n">
        <f aca="false">'Assumptions - Base'!AB195</f>
        <v>0</v>
      </c>
      <c r="AC234" s="93" t="n">
        <f aca="false">'Assumptions - Base'!AC195</f>
        <v>0</v>
      </c>
      <c r="AD234" s="93" t="n">
        <f aca="false">'Assumptions - Base'!AD195</f>
        <v>0</v>
      </c>
      <c r="AE234" s="93" t="n">
        <f aca="false">'Assumptions - Base'!AE195</f>
        <v>0</v>
      </c>
      <c r="AF234" s="93" t="n">
        <f aca="false">'Assumptions - Base'!AF195</f>
        <v>0</v>
      </c>
      <c r="AG234" s="93" t="n">
        <f aca="false">'Assumptions - Base'!AG195</f>
        <v>0</v>
      </c>
      <c r="AH234" s="93" t="n">
        <f aca="false">'Assumptions - Base'!AH195</f>
        <v>0</v>
      </c>
      <c r="AI234" s="93" t="n">
        <f aca="false">'Assumptions - Base'!AI195</f>
        <v>0</v>
      </c>
      <c r="AJ234" s="93" t="n">
        <f aca="false">'Assumptions - Base'!AJ195</f>
        <v>0</v>
      </c>
      <c r="AK234" s="93" t="n">
        <f aca="false">'Assumptions - Base'!AK195</f>
        <v>0</v>
      </c>
      <c r="AL234" s="93" t="n">
        <f aca="false">'Assumptions - Base'!AL195</f>
        <v>0</v>
      </c>
      <c r="AM234" s="93" t="n">
        <f aca="false">'Assumptions - Base'!AM195</f>
        <v>0</v>
      </c>
      <c r="AN234" s="93" t="n">
        <f aca="false">'Assumptions - Base'!AN195</f>
        <v>0</v>
      </c>
      <c r="AO234" s="93" t="n">
        <f aca="false">'Assumptions - Base'!AO195</f>
        <v>0</v>
      </c>
      <c r="AP234" s="93" t="n">
        <f aca="false">'Assumptions - Base'!AP195</f>
        <v>0</v>
      </c>
      <c r="AQ234" s="93" t="n">
        <f aca="false">'Assumptions - Base'!AQ195</f>
        <v>0</v>
      </c>
      <c r="AR234" s="93" t="n">
        <f aca="false">'Assumptions - Base'!AR195</f>
        <v>0</v>
      </c>
      <c r="AS234" s="93" t="n">
        <f aca="false">'Assumptions - Base'!AS195</f>
        <v>0</v>
      </c>
      <c r="AT234" s="93" t="n">
        <f aca="false">'Assumptions - Base'!AT195</f>
        <v>0</v>
      </c>
      <c r="AU234" s="93" t="n">
        <f aca="false">'Assumptions - Base'!AU195</f>
        <v>0</v>
      </c>
      <c r="AV234" s="93" t="n">
        <f aca="false">'Assumptions - Base'!AV195</f>
        <v>0</v>
      </c>
      <c r="AW234" s="93" t="n">
        <f aca="false">'Assumptions - Base'!AW195</f>
        <v>0</v>
      </c>
      <c r="AX234" s="93" t="n">
        <f aca="false">'Assumptions - Base'!AX195</f>
        <v>0</v>
      </c>
      <c r="AY234" s="93" t="n">
        <f aca="false">'Assumptions - Base'!AY195</f>
        <v>0</v>
      </c>
      <c r="AZ234" s="93" t="n">
        <f aca="false">'Assumptions - Base'!AZ195</f>
        <v>0</v>
      </c>
      <c r="BA234" s="93" t="n">
        <f aca="false">'Assumptions - Base'!BA195</f>
        <v>0</v>
      </c>
      <c r="BB234" s="93" t="n">
        <f aca="false">'Assumptions - Base'!BB195</f>
        <v>0</v>
      </c>
      <c r="BC234" s="93" t="n">
        <f aca="false">'Assumptions - Base'!BC195</f>
        <v>0</v>
      </c>
      <c r="BD234" s="93" t="n">
        <f aca="false">'Assumptions - Base'!BD195</f>
        <v>0</v>
      </c>
      <c r="BE234" s="93" t="n">
        <f aca="false">'Assumptions - Base'!BE195</f>
        <v>0</v>
      </c>
      <c r="BF234" s="93" t="n">
        <f aca="false">'Assumptions - Base'!BF195</f>
        <v>0</v>
      </c>
      <c r="BG234" s="93" t="n">
        <f aca="false">'Assumptions - Base'!BG195</f>
        <v>0</v>
      </c>
      <c r="BH234" s="93" t="n">
        <f aca="false">'Assumptions - Base'!BH195</f>
        <v>0</v>
      </c>
      <c r="BI234" s="93" t="n">
        <f aca="false">'Assumptions - Base'!BI195</f>
        <v>0</v>
      </c>
      <c r="BJ234" s="93" t="n">
        <f aca="false">'Assumptions - Base'!BJ195</f>
        <v>0</v>
      </c>
      <c r="BK234" s="93" t="n">
        <f aca="false">'Assumptions - Base'!BK195</f>
        <v>0</v>
      </c>
      <c r="BL234" s="93" t="n">
        <f aca="false">'Assumptions - Base'!BL195</f>
        <v>0</v>
      </c>
      <c r="BM234" s="93" t="n">
        <f aca="false">'Assumptions - Base'!BM195</f>
        <v>0</v>
      </c>
      <c r="BN234" s="93" t="n">
        <f aca="false">'Assumptions - Base'!BN195</f>
        <v>0</v>
      </c>
      <c r="BO234" s="93" t="n">
        <f aca="false">'Assumptions - Base'!BO195</f>
        <v>0</v>
      </c>
      <c r="BP234" s="93" t="n">
        <f aca="false">'Assumptions - Base'!BP195</f>
        <v>0</v>
      </c>
      <c r="BQ234" s="93" t="n">
        <f aca="false">'Assumptions - Base'!BQ195</f>
        <v>0</v>
      </c>
      <c r="BR234" s="93" t="n">
        <f aca="false">'Assumptions - Base'!BR195</f>
        <v>0</v>
      </c>
      <c r="BS234" s="93" t="n">
        <f aca="false">'Assumptions - Base'!BS195</f>
        <v>0</v>
      </c>
      <c r="BT234" s="93" t="n">
        <f aca="false">'Assumptions - Base'!BT195</f>
        <v>0</v>
      </c>
      <c r="BU234" s="93" t="n">
        <f aca="false">'Assumptions - Base'!BU195</f>
        <v>0</v>
      </c>
      <c r="BV234" s="93" t="n">
        <f aca="false">'Assumptions - Base'!BV195</f>
        <v>0</v>
      </c>
      <c r="BW234" s="93" t="n">
        <f aca="false">'Assumptions - Base'!BW195</f>
        <v>0</v>
      </c>
      <c r="BX234" s="93" t="n">
        <f aca="false">'Assumptions - Base'!BX195</f>
        <v>0</v>
      </c>
      <c r="BY234" s="93" t="n">
        <f aca="false">'Assumptions - Base'!BY195</f>
        <v>0</v>
      </c>
      <c r="BZ234" s="93" t="n">
        <f aca="false">'Assumptions - Base'!BZ195</f>
        <v>0</v>
      </c>
      <c r="CA234" s="93" t="n">
        <f aca="false">'Assumptions - Base'!CA195</f>
        <v>0</v>
      </c>
      <c r="CB234" s="93" t="n">
        <f aca="false">'Assumptions - Base'!CB195</f>
        <v>0</v>
      </c>
      <c r="CC234" s="93" t="n">
        <f aca="false">'Assumptions - Base'!CC195</f>
        <v>0</v>
      </c>
      <c r="CD234" s="93" t="n">
        <f aca="false">'Assumptions - Base'!CD195</f>
        <v>0</v>
      </c>
      <c r="CE234" s="93" t="n">
        <f aca="false">'Assumptions - Base'!CE195</f>
        <v>0</v>
      </c>
      <c r="CF234" s="93" t="n">
        <f aca="false">'Assumptions - Base'!CF195</f>
        <v>0</v>
      </c>
      <c r="CG234" s="93" t="n">
        <f aca="false">'Assumptions - Base'!CG195</f>
        <v>0</v>
      </c>
      <c r="CH234" s="93" t="n">
        <f aca="false">'Assumptions - Base'!CH195</f>
        <v>0</v>
      </c>
      <c r="CI234" s="93" t="n">
        <f aca="false">'Assumptions - Base'!CI195</f>
        <v>0</v>
      </c>
      <c r="CJ234" s="93" t="n">
        <f aca="false">'Assumptions - Base'!CJ195</f>
        <v>0</v>
      </c>
      <c r="CK234" s="93" t="n">
        <f aca="false">'Assumptions - Base'!CK195</f>
        <v>0</v>
      </c>
      <c r="CL234" s="93" t="n">
        <f aca="false">'Assumptions - Base'!CL195</f>
        <v>0</v>
      </c>
      <c r="CM234" s="93" t="n">
        <f aca="false">'Assumptions - Base'!CM195</f>
        <v>0</v>
      </c>
      <c r="CN234" s="93" t="n">
        <f aca="false">'Assumptions - Base'!CN195</f>
        <v>0</v>
      </c>
      <c r="CO234" s="93" t="n">
        <f aca="false">'Assumptions - Base'!CO195</f>
        <v>0</v>
      </c>
      <c r="CP234" s="93" t="n">
        <f aca="false">'Assumptions - Base'!CP195</f>
        <v>0</v>
      </c>
      <c r="CQ234" s="93" t="n">
        <f aca="false">'Assumptions - Base'!CQ195</f>
        <v>0</v>
      </c>
      <c r="CR234" s="93" t="n">
        <f aca="false">'Assumptions - Base'!CR195</f>
        <v>0</v>
      </c>
      <c r="CS234" s="93" t="n">
        <f aca="false">'Assumptions - Base'!CS195</f>
        <v>0</v>
      </c>
      <c r="CT234" s="93" t="n">
        <f aca="false">'Assumptions - Base'!CT195</f>
        <v>0</v>
      </c>
      <c r="CU234" s="93" t="n">
        <f aca="false">'Assumptions - Base'!CU195</f>
        <v>0</v>
      </c>
      <c r="CV234" s="93" t="n">
        <f aca="false">'Assumptions - Base'!CV195</f>
        <v>0</v>
      </c>
      <c r="CW234" s="93" t="n">
        <f aca="false">'Assumptions - Base'!CW195</f>
        <v>0</v>
      </c>
      <c r="CX234" s="93" t="n">
        <f aca="false">'Assumptions - Base'!CX195</f>
        <v>0</v>
      </c>
      <c r="CY234" s="93" t="n">
        <f aca="false">'Assumptions - Base'!CY195</f>
        <v>0</v>
      </c>
      <c r="CZ234" s="93" t="n">
        <f aca="false">'Assumptions - Base'!CZ195</f>
        <v>0</v>
      </c>
      <c r="DA234" s="93" t="n">
        <f aca="false">'Assumptions - Base'!DA195</f>
        <v>0</v>
      </c>
      <c r="DB234" s="93" t="n">
        <f aca="false">'Assumptions - Base'!DB195</f>
        <v>0</v>
      </c>
    </row>
    <row r="235" customFormat="false" ht="14.25" hidden="false" customHeight="false" outlineLevel="3" collapsed="false">
      <c r="E235" s="131" t="str">
        <f aca="false">E231&amp;" variable cost"</f>
        <v>Processing cost (variable) variable cost</v>
      </c>
      <c r="G235" s="71" t="str">
        <f aca="false">Currency_unit&amp;"'M"</f>
        <v>US$'M</v>
      </c>
      <c r="Y235" s="132" t="n">
        <f aca="false">SUM(AA235:DB235)</f>
        <v>7521.822</v>
      </c>
      <c r="AA235" s="136" t="n">
        <f aca="false">AA$230*AA231/Thousand</f>
        <v>0</v>
      </c>
      <c r="AB235" s="136" t="n">
        <f aca="false">AB$230*AB231/Thousand</f>
        <v>0</v>
      </c>
      <c r="AC235" s="136" t="n">
        <f aca="false">AC$230*AC231/Thousand</f>
        <v>0</v>
      </c>
      <c r="AD235" s="136" t="n">
        <f aca="false">AD$230*AD231/Thousand</f>
        <v>0</v>
      </c>
      <c r="AE235" s="136" t="n">
        <f aca="false">AE$230*AE231/Thousand</f>
        <v>94.122</v>
      </c>
      <c r="AF235" s="136" t="n">
        <f aca="false">AF$230*AF231/Thousand</f>
        <v>151.2</v>
      </c>
      <c r="AG235" s="136" t="n">
        <f aca="false">AG$230*AG231/Thousand</f>
        <v>151.578</v>
      </c>
      <c r="AH235" s="136" t="n">
        <f aca="false">AH$230*AH231/Thousand</f>
        <v>151.2</v>
      </c>
      <c r="AI235" s="136" t="n">
        <f aca="false">AI$230*AI231/Thousand</f>
        <v>151.2</v>
      </c>
      <c r="AJ235" s="136" t="n">
        <f aca="false">AJ$230*AJ231/Thousand</f>
        <v>151.2</v>
      </c>
      <c r="AK235" s="136" t="n">
        <f aca="false">AK$230*AK231/Thousand</f>
        <v>151.578</v>
      </c>
      <c r="AL235" s="136" t="n">
        <f aca="false">AL$230*AL231/Thousand</f>
        <v>151.2</v>
      </c>
      <c r="AM235" s="136" t="n">
        <f aca="false">AM$230*AM231/Thousand</f>
        <v>151.2</v>
      </c>
      <c r="AN235" s="136" t="n">
        <f aca="false">AN$230*AN231/Thousand</f>
        <v>151.2</v>
      </c>
      <c r="AO235" s="136" t="n">
        <f aca="false">AO$230*AO231/Thousand</f>
        <v>151.578</v>
      </c>
      <c r="AP235" s="136" t="n">
        <f aca="false">AP$230*AP231/Thousand</f>
        <v>151.2</v>
      </c>
      <c r="AQ235" s="136" t="n">
        <f aca="false">AQ$230*AQ231/Thousand</f>
        <v>151.2</v>
      </c>
      <c r="AR235" s="136" t="n">
        <f aca="false">AR$230*AR231/Thousand</f>
        <v>151.2</v>
      </c>
      <c r="AS235" s="136" t="n">
        <f aca="false">AS$230*AS231/Thousand</f>
        <v>151.578</v>
      </c>
      <c r="AT235" s="136" t="n">
        <f aca="false">AT$230*AT231/Thousand</f>
        <v>151.2</v>
      </c>
      <c r="AU235" s="136" t="n">
        <f aca="false">AU$230*AU231/Thousand</f>
        <v>151.2</v>
      </c>
      <c r="AV235" s="136" t="n">
        <f aca="false">AV$230*AV231/Thousand</f>
        <v>151.2</v>
      </c>
      <c r="AW235" s="136" t="n">
        <f aca="false">AW$230*AW231/Thousand</f>
        <v>151.578</v>
      </c>
      <c r="AX235" s="136" t="n">
        <f aca="false">AX$230*AX231/Thousand</f>
        <v>151.2</v>
      </c>
      <c r="AY235" s="136" t="n">
        <f aca="false">AY$230*AY231/Thousand</f>
        <v>151.2</v>
      </c>
      <c r="AZ235" s="136" t="n">
        <f aca="false">AZ$230*AZ231/Thousand</f>
        <v>151.2</v>
      </c>
      <c r="BA235" s="136" t="n">
        <f aca="false">BA$230*BA231/Thousand</f>
        <v>151.578</v>
      </c>
      <c r="BB235" s="136" t="n">
        <f aca="false">BB$230*BB231/Thousand</f>
        <v>151.2</v>
      </c>
      <c r="BC235" s="136" t="n">
        <f aca="false">BC$230*BC231/Thousand</f>
        <v>151.2</v>
      </c>
      <c r="BD235" s="136" t="n">
        <f aca="false">BD$230*BD231/Thousand</f>
        <v>151.2</v>
      </c>
      <c r="BE235" s="136" t="n">
        <f aca="false">BE$230*BE231/Thousand</f>
        <v>151.578</v>
      </c>
      <c r="BF235" s="136" t="n">
        <f aca="false">BF$230*BF231/Thousand</f>
        <v>151.2</v>
      </c>
      <c r="BG235" s="136" t="n">
        <f aca="false">BG$230*BG231/Thousand</f>
        <v>151.2</v>
      </c>
      <c r="BH235" s="136" t="n">
        <f aca="false">BH$230*BH231/Thousand</f>
        <v>151.2</v>
      </c>
      <c r="BI235" s="136" t="n">
        <f aca="false">BI$230*BI231/Thousand</f>
        <v>151.578</v>
      </c>
      <c r="BJ235" s="136" t="n">
        <f aca="false">BJ$230*BJ231/Thousand</f>
        <v>151.2</v>
      </c>
      <c r="BK235" s="136" t="n">
        <f aca="false">BK$230*BK231/Thousand</f>
        <v>151.2</v>
      </c>
      <c r="BL235" s="136" t="n">
        <f aca="false">BL$230*BL231/Thousand</f>
        <v>151.2</v>
      </c>
      <c r="BM235" s="136" t="n">
        <f aca="false">BM$230*BM231/Thousand</f>
        <v>151.578</v>
      </c>
      <c r="BN235" s="136" t="n">
        <f aca="false">BN$230*BN231/Thousand</f>
        <v>151.2</v>
      </c>
      <c r="BO235" s="136" t="n">
        <f aca="false">BO$230*BO231/Thousand</f>
        <v>151.2</v>
      </c>
      <c r="BP235" s="136" t="n">
        <f aca="false">BP$230*BP231/Thousand</f>
        <v>151.2</v>
      </c>
      <c r="BQ235" s="136" t="n">
        <f aca="false">BQ$230*BQ231/Thousand</f>
        <v>151.578</v>
      </c>
      <c r="BR235" s="136" t="n">
        <f aca="false">BR$230*BR231/Thousand</f>
        <v>151.2</v>
      </c>
      <c r="BS235" s="136" t="n">
        <f aca="false">BS$230*BS231/Thousand</f>
        <v>151.2</v>
      </c>
      <c r="BT235" s="136" t="n">
        <f aca="false">BT$230*BT231/Thousand</f>
        <v>151.2</v>
      </c>
      <c r="BU235" s="136" t="n">
        <f aca="false">BU$230*BU231/Thousand</f>
        <v>151.578</v>
      </c>
      <c r="BV235" s="136" t="n">
        <f aca="false">BV$230*BV231/Thousand</f>
        <v>151.2</v>
      </c>
      <c r="BW235" s="136" t="n">
        <f aca="false">BW$230*BW231/Thousand</f>
        <v>151.2</v>
      </c>
      <c r="BX235" s="136" t="n">
        <f aca="false">BX$230*BX231/Thousand</f>
        <v>151.2</v>
      </c>
      <c r="BY235" s="136" t="n">
        <f aca="false">BY$230*BY231/Thousand</f>
        <v>151.578</v>
      </c>
      <c r="BZ235" s="136" t="n">
        <f aca="false">BZ$230*BZ231/Thousand</f>
        <v>151.2</v>
      </c>
      <c r="CA235" s="136" t="n">
        <f aca="false">CA$230*CA231/Thousand</f>
        <v>151.2</v>
      </c>
      <c r="CB235" s="136" t="n">
        <f aca="false">CB$230*CB231/Thousand</f>
        <v>151.2</v>
      </c>
      <c r="CC235" s="136" t="n">
        <f aca="false">CC$230*CC231/Thousand</f>
        <v>14.364</v>
      </c>
      <c r="CD235" s="136" t="n">
        <f aca="false">CD$230*CD231/Thousand</f>
        <v>0</v>
      </c>
      <c r="CE235" s="136" t="n">
        <f aca="false">CE$230*CE231/Thousand</f>
        <v>0</v>
      </c>
      <c r="CF235" s="136" t="n">
        <f aca="false">CF$230*CF231/Thousand</f>
        <v>0</v>
      </c>
      <c r="CG235" s="136" t="n">
        <f aca="false">CG$230*CG231/Thousand</f>
        <v>0</v>
      </c>
      <c r="CH235" s="136" t="n">
        <f aca="false">CH$230*CH231/Thousand</f>
        <v>0</v>
      </c>
      <c r="CI235" s="136" t="n">
        <f aca="false">CI$230*CI231/Thousand</f>
        <v>0</v>
      </c>
      <c r="CJ235" s="136" t="n">
        <f aca="false">CJ$230*CJ231/Thousand</f>
        <v>0</v>
      </c>
      <c r="CK235" s="136" t="n">
        <f aca="false">CK$230*CK231/Thousand</f>
        <v>0</v>
      </c>
      <c r="CL235" s="136" t="n">
        <f aca="false">CL$230*CL231/Thousand</f>
        <v>0</v>
      </c>
      <c r="CM235" s="136" t="n">
        <f aca="false">CM$230*CM231/Thousand</f>
        <v>0</v>
      </c>
      <c r="CN235" s="136" t="n">
        <f aca="false">CN$230*CN231/Thousand</f>
        <v>0</v>
      </c>
      <c r="CO235" s="136" t="n">
        <f aca="false">CO$230*CO231/Thousand</f>
        <v>0</v>
      </c>
      <c r="CP235" s="136" t="n">
        <f aca="false">CP$230*CP231/Thousand</f>
        <v>0</v>
      </c>
      <c r="CQ235" s="136" t="n">
        <f aca="false">CQ$230*CQ231/Thousand</f>
        <v>0</v>
      </c>
      <c r="CR235" s="136" t="n">
        <f aca="false">CR$230*CR231/Thousand</f>
        <v>0</v>
      </c>
      <c r="CS235" s="136" t="n">
        <f aca="false">CS$230*CS231/Thousand</f>
        <v>0</v>
      </c>
      <c r="CT235" s="136" t="n">
        <f aca="false">CT$230*CT231/Thousand</f>
        <v>0</v>
      </c>
      <c r="CU235" s="136" t="n">
        <f aca="false">CU$230*CU231/Thousand</f>
        <v>0</v>
      </c>
      <c r="CV235" s="136" t="n">
        <f aca="false">CV$230*CV231/Thousand</f>
        <v>0</v>
      </c>
      <c r="CW235" s="136" t="n">
        <f aca="false">CW$230*CW231/Thousand</f>
        <v>0</v>
      </c>
      <c r="CX235" s="136" t="n">
        <f aca="false">CX$230*CX231/Thousand</f>
        <v>0</v>
      </c>
      <c r="CY235" s="136" t="n">
        <f aca="false">CY$230*CY231/Thousand</f>
        <v>0</v>
      </c>
      <c r="CZ235" s="136" t="n">
        <f aca="false">CZ$230*CZ231/Thousand</f>
        <v>0</v>
      </c>
      <c r="DA235" s="136" t="n">
        <f aca="false">DA$230*DA231/Thousand</f>
        <v>0</v>
      </c>
      <c r="DB235" s="136" t="n">
        <f aca="false">DB$230*DB231/Thousand</f>
        <v>0</v>
      </c>
    </row>
    <row r="236" customFormat="false" ht="14.25" hidden="false" customHeight="false" outlineLevel="3" collapsed="false">
      <c r="E236" s="3" t="str">
        <f aca="false">E232&amp;" variable cost"</f>
        <v>[SPARE] variable cost</v>
      </c>
      <c r="G236" s="71" t="str">
        <f aca="false">Currency_unit&amp;"'M"</f>
        <v>US$'M</v>
      </c>
      <c r="Y236" s="99" t="n">
        <f aca="false">SUM(AA236:DB236)</f>
        <v>0</v>
      </c>
      <c r="AA236" s="93" t="n">
        <f aca="false">AA$230*AA232/Thousand</f>
        <v>0</v>
      </c>
      <c r="AB236" s="93" t="n">
        <f aca="false">AB$230*AB232/Thousand</f>
        <v>0</v>
      </c>
      <c r="AC236" s="93" t="n">
        <f aca="false">AC$230*AC232/Thousand</f>
        <v>0</v>
      </c>
      <c r="AD236" s="93" t="n">
        <f aca="false">AD$230*AD232/Thousand</f>
        <v>0</v>
      </c>
      <c r="AE236" s="93" t="n">
        <f aca="false">AE$230*AE232/Thousand</f>
        <v>0</v>
      </c>
      <c r="AF236" s="93" t="n">
        <f aca="false">AF$230*AF232/Thousand</f>
        <v>0</v>
      </c>
      <c r="AG236" s="93" t="n">
        <f aca="false">AG$230*AG232/Thousand</f>
        <v>0</v>
      </c>
      <c r="AH236" s="93" t="n">
        <f aca="false">AH$230*AH232/Thousand</f>
        <v>0</v>
      </c>
      <c r="AI236" s="93" t="n">
        <f aca="false">AI$230*AI232/Thousand</f>
        <v>0</v>
      </c>
      <c r="AJ236" s="93" t="n">
        <f aca="false">AJ$230*AJ232/Thousand</f>
        <v>0</v>
      </c>
      <c r="AK236" s="93" t="n">
        <f aca="false">AK$230*AK232/Thousand</f>
        <v>0</v>
      </c>
      <c r="AL236" s="93" t="n">
        <f aca="false">AL$230*AL232/Thousand</f>
        <v>0</v>
      </c>
      <c r="AM236" s="93" t="n">
        <f aca="false">AM$230*AM232/Thousand</f>
        <v>0</v>
      </c>
      <c r="AN236" s="93" t="n">
        <f aca="false">AN$230*AN232/Thousand</f>
        <v>0</v>
      </c>
      <c r="AO236" s="93" t="n">
        <f aca="false">AO$230*AO232/Thousand</f>
        <v>0</v>
      </c>
      <c r="AP236" s="93" t="n">
        <f aca="false">AP$230*AP232/Thousand</f>
        <v>0</v>
      </c>
      <c r="AQ236" s="93" t="n">
        <f aca="false">AQ$230*AQ232/Thousand</f>
        <v>0</v>
      </c>
      <c r="AR236" s="93" t="n">
        <f aca="false">AR$230*AR232/Thousand</f>
        <v>0</v>
      </c>
      <c r="AS236" s="93" t="n">
        <f aca="false">AS$230*AS232/Thousand</f>
        <v>0</v>
      </c>
      <c r="AT236" s="93" t="n">
        <f aca="false">AT$230*AT232/Thousand</f>
        <v>0</v>
      </c>
      <c r="AU236" s="93" t="n">
        <f aca="false">AU$230*AU232/Thousand</f>
        <v>0</v>
      </c>
      <c r="AV236" s="93" t="n">
        <f aca="false">AV$230*AV232/Thousand</f>
        <v>0</v>
      </c>
      <c r="AW236" s="93" t="n">
        <f aca="false">AW$230*AW232/Thousand</f>
        <v>0</v>
      </c>
      <c r="AX236" s="93" t="n">
        <f aca="false">AX$230*AX232/Thousand</f>
        <v>0</v>
      </c>
      <c r="AY236" s="93" t="n">
        <f aca="false">AY$230*AY232/Thousand</f>
        <v>0</v>
      </c>
      <c r="AZ236" s="93" t="n">
        <f aca="false">AZ$230*AZ232/Thousand</f>
        <v>0</v>
      </c>
      <c r="BA236" s="93" t="n">
        <f aca="false">BA$230*BA232/Thousand</f>
        <v>0</v>
      </c>
      <c r="BB236" s="93" t="n">
        <f aca="false">BB$230*BB232/Thousand</f>
        <v>0</v>
      </c>
      <c r="BC236" s="93" t="n">
        <f aca="false">BC$230*BC232/Thousand</f>
        <v>0</v>
      </c>
      <c r="BD236" s="93" t="n">
        <f aca="false">BD$230*BD232/Thousand</f>
        <v>0</v>
      </c>
      <c r="BE236" s="93" t="n">
        <f aca="false">BE$230*BE232/Thousand</f>
        <v>0</v>
      </c>
      <c r="BF236" s="93" t="n">
        <f aca="false">BF$230*BF232/Thousand</f>
        <v>0</v>
      </c>
      <c r="BG236" s="93" t="n">
        <f aca="false">BG$230*BG232/Thousand</f>
        <v>0</v>
      </c>
      <c r="BH236" s="93" t="n">
        <f aca="false">BH$230*BH232/Thousand</f>
        <v>0</v>
      </c>
      <c r="BI236" s="93" t="n">
        <f aca="false">BI$230*BI232/Thousand</f>
        <v>0</v>
      </c>
      <c r="BJ236" s="93" t="n">
        <f aca="false">BJ$230*BJ232/Thousand</f>
        <v>0</v>
      </c>
      <c r="BK236" s="93" t="n">
        <f aca="false">BK$230*BK232/Thousand</f>
        <v>0</v>
      </c>
      <c r="BL236" s="93" t="n">
        <f aca="false">BL$230*BL232/Thousand</f>
        <v>0</v>
      </c>
      <c r="BM236" s="93" t="n">
        <f aca="false">BM$230*BM232/Thousand</f>
        <v>0</v>
      </c>
      <c r="BN236" s="93" t="n">
        <f aca="false">BN$230*BN232/Thousand</f>
        <v>0</v>
      </c>
      <c r="BO236" s="93" t="n">
        <f aca="false">BO$230*BO232/Thousand</f>
        <v>0</v>
      </c>
      <c r="BP236" s="93" t="n">
        <f aca="false">BP$230*BP232/Thousand</f>
        <v>0</v>
      </c>
      <c r="BQ236" s="93" t="n">
        <f aca="false">BQ$230*BQ232/Thousand</f>
        <v>0</v>
      </c>
      <c r="BR236" s="93" t="n">
        <f aca="false">BR$230*BR232/Thousand</f>
        <v>0</v>
      </c>
      <c r="BS236" s="93" t="n">
        <f aca="false">BS$230*BS232/Thousand</f>
        <v>0</v>
      </c>
      <c r="BT236" s="93" t="n">
        <f aca="false">BT$230*BT232/Thousand</f>
        <v>0</v>
      </c>
      <c r="BU236" s="93" t="n">
        <f aca="false">BU$230*BU232/Thousand</f>
        <v>0</v>
      </c>
      <c r="BV236" s="93" t="n">
        <f aca="false">BV$230*BV232/Thousand</f>
        <v>0</v>
      </c>
      <c r="BW236" s="93" t="n">
        <f aca="false">BW$230*BW232/Thousand</f>
        <v>0</v>
      </c>
      <c r="BX236" s="93" t="n">
        <f aca="false">BX$230*BX232/Thousand</f>
        <v>0</v>
      </c>
      <c r="BY236" s="93" t="n">
        <f aca="false">BY$230*BY232/Thousand</f>
        <v>0</v>
      </c>
      <c r="BZ236" s="93" t="n">
        <f aca="false">BZ$230*BZ232/Thousand</f>
        <v>0</v>
      </c>
      <c r="CA236" s="93" t="n">
        <f aca="false">CA$230*CA232/Thousand</f>
        <v>0</v>
      </c>
      <c r="CB236" s="93" t="n">
        <f aca="false">CB$230*CB232/Thousand</f>
        <v>0</v>
      </c>
      <c r="CC236" s="93" t="n">
        <f aca="false">CC$230*CC232/Thousand</f>
        <v>0</v>
      </c>
      <c r="CD236" s="93" t="n">
        <f aca="false">CD$230*CD232/Thousand</f>
        <v>0</v>
      </c>
      <c r="CE236" s="93" t="n">
        <f aca="false">CE$230*CE232/Thousand</f>
        <v>0</v>
      </c>
      <c r="CF236" s="93" t="n">
        <f aca="false">CF$230*CF232/Thousand</f>
        <v>0</v>
      </c>
      <c r="CG236" s="93" t="n">
        <f aca="false">CG$230*CG232/Thousand</f>
        <v>0</v>
      </c>
      <c r="CH236" s="93" t="n">
        <f aca="false">CH$230*CH232/Thousand</f>
        <v>0</v>
      </c>
      <c r="CI236" s="93" t="n">
        <f aca="false">CI$230*CI232/Thousand</f>
        <v>0</v>
      </c>
      <c r="CJ236" s="93" t="n">
        <f aca="false">CJ$230*CJ232/Thousand</f>
        <v>0</v>
      </c>
      <c r="CK236" s="93" t="n">
        <f aca="false">CK$230*CK232/Thousand</f>
        <v>0</v>
      </c>
      <c r="CL236" s="93" t="n">
        <f aca="false">CL$230*CL232/Thousand</f>
        <v>0</v>
      </c>
      <c r="CM236" s="93" t="n">
        <f aca="false">CM$230*CM232/Thousand</f>
        <v>0</v>
      </c>
      <c r="CN236" s="93" t="n">
        <f aca="false">CN$230*CN232/Thousand</f>
        <v>0</v>
      </c>
      <c r="CO236" s="93" t="n">
        <f aca="false">CO$230*CO232/Thousand</f>
        <v>0</v>
      </c>
      <c r="CP236" s="93" t="n">
        <f aca="false">CP$230*CP232/Thousand</f>
        <v>0</v>
      </c>
      <c r="CQ236" s="93" t="n">
        <f aca="false">CQ$230*CQ232/Thousand</f>
        <v>0</v>
      </c>
      <c r="CR236" s="93" t="n">
        <f aca="false">CR$230*CR232/Thousand</f>
        <v>0</v>
      </c>
      <c r="CS236" s="93" t="n">
        <f aca="false">CS$230*CS232/Thousand</f>
        <v>0</v>
      </c>
      <c r="CT236" s="93" t="n">
        <f aca="false">CT$230*CT232/Thousand</f>
        <v>0</v>
      </c>
      <c r="CU236" s="93" t="n">
        <f aca="false">CU$230*CU232/Thousand</f>
        <v>0</v>
      </c>
      <c r="CV236" s="93" t="n">
        <f aca="false">CV$230*CV232/Thousand</f>
        <v>0</v>
      </c>
      <c r="CW236" s="93" t="n">
        <f aca="false">CW$230*CW232/Thousand</f>
        <v>0</v>
      </c>
      <c r="CX236" s="93" t="n">
        <f aca="false">CX$230*CX232/Thousand</f>
        <v>0</v>
      </c>
      <c r="CY236" s="93" t="n">
        <f aca="false">CY$230*CY232/Thousand</f>
        <v>0</v>
      </c>
      <c r="CZ236" s="93" t="n">
        <f aca="false">CZ$230*CZ232/Thousand</f>
        <v>0</v>
      </c>
      <c r="DA236" s="93" t="n">
        <f aca="false">DA$230*DA232/Thousand</f>
        <v>0</v>
      </c>
      <c r="DB236" s="93" t="n">
        <f aca="false">DB$230*DB232/Thousand</f>
        <v>0</v>
      </c>
    </row>
    <row r="237" customFormat="false" ht="14.25" hidden="false" customHeight="false" outlineLevel="3" collapsed="false">
      <c r="E237" s="3" t="str">
        <f aca="false">E233&amp;" variable cost"</f>
        <v>[SPARE] variable cost</v>
      </c>
      <c r="G237" s="71" t="str">
        <f aca="false">Currency_unit&amp;"'M"</f>
        <v>US$'M</v>
      </c>
      <c r="Y237" s="99" t="n">
        <f aca="false">SUM(AA237:DB237)</f>
        <v>0</v>
      </c>
      <c r="AA237" s="93" t="n">
        <f aca="false">AA$230*AA233/Thousand</f>
        <v>0</v>
      </c>
      <c r="AB237" s="93" t="n">
        <f aca="false">AB$230*AB233/Thousand</f>
        <v>0</v>
      </c>
      <c r="AC237" s="93" t="n">
        <f aca="false">AC$230*AC233/Thousand</f>
        <v>0</v>
      </c>
      <c r="AD237" s="93" t="n">
        <f aca="false">AD$230*AD233/Thousand</f>
        <v>0</v>
      </c>
      <c r="AE237" s="93" t="n">
        <f aca="false">AE$230*AE233/Thousand</f>
        <v>0</v>
      </c>
      <c r="AF237" s="93" t="n">
        <f aca="false">AF$230*AF233/Thousand</f>
        <v>0</v>
      </c>
      <c r="AG237" s="93" t="n">
        <f aca="false">AG$230*AG233/Thousand</f>
        <v>0</v>
      </c>
      <c r="AH237" s="93" t="n">
        <f aca="false">AH$230*AH233/Thousand</f>
        <v>0</v>
      </c>
      <c r="AI237" s="93" t="n">
        <f aca="false">AI$230*AI233/Thousand</f>
        <v>0</v>
      </c>
      <c r="AJ237" s="93" t="n">
        <f aca="false">AJ$230*AJ233/Thousand</f>
        <v>0</v>
      </c>
      <c r="AK237" s="93" t="n">
        <f aca="false">AK$230*AK233/Thousand</f>
        <v>0</v>
      </c>
      <c r="AL237" s="93" t="n">
        <f aca="false">AL$230*AL233/Thousand</f>
        <v>0</v>
      </c>
      <c r="AM237" s="93" t="n">
        <f aca="false">AM$230*AM233/Thousand</f>
        <v>0</v>
      </c>
      <c r="AN237" s="93" t="n">
        <f aca="false">AN$230*AN233/Thousand</f>
        <v>0</v>
      </c>
      <c r="AO237" s="93" t="n">
        <f aca="false">AO$230*AO233/Thousand</f>
        <v>0</v>
      </c>
      <c r="AP237" s="93" t="n">
        <f aca="false">AP$230*AP233/Thousand</f>
        <v>0</v>
      </c>
      <c r="AQ237" s="93" t="n">
        <f aca="false">AQ$230*AQ233/Thousand</f>
        <v>0</v>
      </c>
      <c r="AR237" s="93" t="n">
        <f aca="false">AR$230*AR233/Thousand</f>
        <v>0</v>
      </c>
      <c r="AS237" s="93" t="n">
        <f aca="false">AS$230*AS233/Thousand</f>
        <v>0</v>
      </c>
      <c r="AT237" s="93" t="n">
        <f aca="false">AT$230*AT233/Thousand</f>
        <v>0</v>
      </c>
      <c r="AU237" s="93" t="n">
        <f aca="false">AU$230*AU233/Thousand</f>
        <v>0</v>
      </c>
      <c r="AV237" s="93" t="n">
        <f aca="false">AV$230*AV233/Thousand</f>
        <v>0</v>
      </c>
      <c r="AW237" s="93" t="n">
        <f aca="false">AW$230*AW233/Thousand</f>
        <v>0</v>
      </c>
      <c r="AX237" s="93" t="n">
        <f aca="false">AX$230*AX233/Thousand</f>
        <v>0</v>
      </c>
      <c r="AY237" s="93" t="n">
        <f aca="false">AY$230*AY233/Thousand</f>
        <v>0</v>
      </c>
      <c r="AZ237" s="93" t="n">
        <f aca="false">AZ$230*AZ233/Thousand</f>
        <v>0</v>
      </c>
      <c r="BA237" s="93" t="n">
        <f aca="false">BA$230*BA233/Thousand</f>
        <v>0</v>
      </c>
      <c r="BB237" s="93" t="n">
        <f aca="false">BB$230*BB233/Thousand</f>
        <v>0</v>
      </c>
      <c r="BC237" s="93" t="n">
        <f aca="false">BC$230*BC233/Thousand</f>
        <v>0</v>
      </c>
      <c r="BD237" s="93" t="n">
        <f aca="false">BD$230*BD233/Thousand</f>
        <v>0</v>
      </c>
      <c r="BE237" s="93" t="n">
        <f aca="false">BE$230*BE233/Thousand</f>
        <v>0</v>
      </c>
      <c r="BF237" s="93" t="n">
        <f aca="false">BF$230*BF233/Thousand</f>
        <v>0</v>
      </c>
      <c r="BG237" s="93" t="n">
        <f aca="false">BG$230*BG233/Thousand</f>
        <v>0</v>
      </c>
      <c r="BH237" s="93" t="n">
        <f aca="false">BH$230*BH233/Thousand</f>
        <v>0</v>
      </c>
      <c r="BI237" s="93" t="n">
        <f aca="false">BI$230*BI233/Thousand</f>
        <v>0</v>
      </c>
      <c r="BJ237" s="93" t="n">
        <f aca="false">BJ$230*BJ233/Thousand</f>
        <v>0</v>
      </c>
      <c r="BK237" s="93" t="n">
        <f aca="false">BK$230*BK233/Thousand</f>
        <v>0</v>
      </c>
      <c r="BL237" s="93" t="n">
        <f aca="false">BL$230*BL233/Thousand</f>
        <v>0</v>
      </c>
      <c r="BM237" s="93" t="n">
        <f aca="false">BM$230*BM233/Thousand</f>
        <v>0</v>
      </c>
      <c r="BN237" s="93" t="n">
        <f aca="false">BN$230*BN233/Thousand</f>
        <v>0</v>
      </c>
      <c r="BO237" s="93" t="n">
        <f aca="false">BO$230*BO233/Thousand</f>
        <v>0</v>
      </c>
      <c r="BP237" s="93" t="n">
        <f aca="false">BP$230*BP233/Thousand</f>
        <v>0</v>
      </c>
      <c r="BQ237" s="93" t="n">
        <f aca="false">BQ$230*BQ233/Thousand</f>
        <v>0</v>
      </c>
      <c r="BR237" s="93" t="n">
        <f aca="false">BR$230*BR233/Thousand</f>
        <v>0</v>
      </c>
      <c r="BS237" s="93" t="n">
        <f aca="false">BS$230*BS233/Thousand</f>
        <v>0</v>
      </c>
      <c r="BT237" s="93" t="n">
        <f aca="false">BT$230*BT233/Thousand</f>
        <v>0</v>
      </c>
      <c r="BU237" s="93" t="n">
        <f aca="false">BU$230*BU233/Thousand</f>
        <v>0</v>
      </c>
      <c r="BV237" s="93" t="n">
        <f aca="false">BV$230*BV233/Thousand</f>
        <v>0</v>
      </c>
      <c r="BW237" s="93" t="n">
        <f aca="false">BW$230*BW233/Thousand</f>
        <v>0</v>
      </c>
      <c r="BX237" s="93" t="n">
        <f aca="false">BX$230*BX233/Thousand</f>
        <v>0</v>
      </c>
      <c r="BY237" s="93" t="n">
        <f aca="false">BY$230*BY233/Thousand</f>
        <v>0</v>
      </c>
      <c r="BZ237" s="93" t="n">
        <f aca="false">BZ$230*BZ233/Thousand</f>
        <v>0</v>
      </c>
      <c r="CA237" s="93" t="n">
        <f aca="false">CA$230*CA233/Thousand</f>
        <v>0</v>
      </c>
      <c r="CB237" s="93" t="n">
        <f aca="false">CB$230*CB233/Thousand</f>
        <v>0</v>
      </c>
      <c r="CC237" s="93" t="n">
        <f aca="false">CC$230*CC233/Thousand</f>
        <v>0</v>
      </c>
      <c r="CD237" s="93" t="n">
        <f aca="false">CD$230*CD233/Thousand</f>
        <v>0</v>
      </c>
      <c r="CE237" s="93" t="n">
        <f aca="false">CE$230*CE233/Thousand</f>
        <v>0</v>
      </c>
      <c r="CF237" s="93" t="n">
        <f aca="false">CF$230*CF233/Thousand</f>
        <v>0</v>
      </c>
      <c r="CG237" s="93" t="n">
        <f aca="false">CG$230*CG233/Thousand</f>
        <v>0</v>
      </c>
      <c r="CH237" s="93" t="n">
        <f aca="false">CH$230*CH233/Thousand</f>
        <v>0</v>
      </c>
      <c r="CI237" s="93" t="n">
        <f aca="false">CI$230*CI233/Thousand</f>
        <v>0</v>
      </c>
      <c r="CJ237" s="93" t="n">
        <f aca="false">CJ$230*CJ233/Thousand</f>
        <v>0</v>
      </c>
      <c r="CK237" s="93" t="n">
        <f aca="false">CK$230*CK233/Thousand</f>
        <v>0</v>
      </c>
      <c r="CL237" s="93" t="n">
        <f aca="false">CL$230*CL233/Thousand</f>
        <v>0</v>
      </c>
      <c r="CM237" s="93" t="n">
        <f aca="false">CM$230*CM233/Thousand</f>
        <v>0</v>
      </c>
      <c r="CN237" s="93" t="n">
        <f aca="false">CN$230*CN233/Thousand</f>
        <v>0</v>
      </c>
      <c r="CO237" s="93" t="n">
        <f aca="false">CO$230*CO233/Thousand</f>
        <v>0</v>
      </c>
      <c r="CP237" s="93" t="n">
        <f aca="false">CP$230*CP233/Thousand</f>
        <v>0</v>
      </c>
      <c r="CQ237" s="93" t="n">
        <f aca="false">CQ$230*CQ233/Thousand</f>
        <v>0</v>
      </c>
      <c r="CR237" s="93" t="n">
        <f aca="false">CR$230*CR233/Thousand</f>
        <v>0</v>
      </c>
      <c r="CS237" s="93" t="n">
        <f aca="false">CS$230*CS233/Thousand</f>
        <v>0</v>
      </c>
      <c r="CT237" s="93" t="n">
        <f aca="false">CT$230*CT233/Thousand</f>
        <v>0</v>
      </c>
      <c r="CU237" s="93" t="n">
        <f aca="false">CU$230*CU233/Thousand</f>
        <v>0</v>
      </c>
      <c r="CV237" s="93" t="n">
        <f aca="false">CV$230*CV233/Thousand</f>
        <v>0</v>
      </c>
      <c r="CW237" s="93" t="n">
        <f aca="false">CW$230*CW233/Thousand</f>
        <v>0</v>
      </c>
      <c r="CX237" s="93" t="n">
        <f aca="false">CX$230*CX233/Thousand</f>
        <v>0</v>
      </c>
      <c r="CY237" s="93" t="n">
        <f aca="false">CY$230*CY233/Thousand</f>
        <v>0</v>
      </c>
      <c r="CZ237" s="93" t="n">
        <f aca="false">CZ$230*CZ233/Thousand</f>
        <v>0</v>
      </c>
      <c r="DA237" s="93" t="n">
        <f aca="false">DA$230*DA233/Thousand</f>
        <v>0</v>
      </c>
      <c r="DB237" s="93" t="n">
        <f aca="false">DB$230*DB233/Thousand</f>
        <v>0</v>
      </c>
    </row>
    <row r="238" customFormat="false" ht="14.25" hidden="false" customHeight="false" outlineLevel="3" collapsed="false">
      <c r="E238" s="3" t="str">
        <f aca="false">E234&amp;" variable cost"</f>
        <v>[SPARE] variable cost</v>
      </c>
      <c r="G238" s="71" t="str">
        <f aca="false">Currency_unit&amp;"'M"</f>
        <v>US$'M</v>
      </c>
      <c r="Y238" s="99" t="n">
        <f aca="false">SUM(AA238:DB238)</f>
        <v>0</v>
      </c>
      <c r="AA238" s="93" t="n">
        <f aca="false">AA$230*AA234/Thousand</f>
        <v>0</v>
      </c>
      <c r="AB238" s="93" t="n">
        <f aca="false">AB$230*AB234/Thousand</f>
        <v>0</v>
      </c>
      <c r="AC238" s="93" t="n">
        <f aca="false">AC$230*AC234/Thousand</f>
        <v>0</v>
      </c>
      <c r="AD238" s="93" t="n">
        <f aca="false">AD$230*AD234/Thousand</f>
        <v>0</v>
      </c>
      <c r="AE238" s="93" t="n">
        <f aca="false">AE$230*AE234/Thousand</f>
        <v>0</v>
      </c>
      <c r="AF238" s="93" t="n">
        <f aca="false">AF$230*AF234/Thousand</f>
        <v>0</v>
      </c>
      <c r="AG238" s="93" t="n">
        <f aca="false">AG$230*AG234/Thousand</f>
        <v>0</v>
      </c>
      <c r="AH238" s="93" t="n">
        <f aca="false">AH$230*AH234/Thousand</f>
        <v>0</v>
      </c>
      <c r="AI238" s="93" t="n">
        <f aca="false">AI$230*AI234/Thousand</f>
        <v>0</v>
      </c>
      <c r="AJ238" s="93" t="n">
        <f aca="false">AJ$230*AJ234/Thousand</f>
        <v>0</v>
      </c>
      <c r="AK238" s="93" t="n">
        <f aca="false">AK$230*AK234/Thousand</f>
        <v>0</v>
      </c>
      <c r="AL238" s="93" t="n">
        <f aca="false">AL$230*AL234/Thousand</f>
        <v>0</v>
      </c>
      <c r="AM238" s="93" t="n">
        <f aca="false">AM$230*AM234/Thousand</f>
        <v>0</v>
      </c>
      <c r="AN238" s="93" t="n">
        <f aca="false">AN$230*AN234/Thousand</f>
        <v>0</v>
      </c>
      <c r="AO238" s="93" t="n">
        <f aca="false">AO$230*AO234/Thousand</f>
        <v>0</v>
      </c>
      <c r="AP238" s="93" t="n">
        <f aca="false">AP$230*AP234/Thousand</f>
        <v>0</v>
      </c>
      <c r="AQ238" s="93" t="n">
        <f aca="false">AQ$230*AQ234/Thousand</f>
        <v>0</v>
      </c>
      <c r="AR238" s="93" t="n">
        <f aca="false">AR$230*AR234/Thousand</f>
        <v>0</v>
      </c>
      <c r="AS238" s="93" t="n">
        <f aca="false">AS$230*AS234/Thousand</f>
        <v>0</v>
      </c>
      <c r="AT238" s="93" t="n">
        <f aca="false">AT$230*AT234/Thousand</f>
        <v>0</v>
      </c>
      <c r="AU238" s="93" t="n">
        <f aca="false">AU$230*AU234/Thousand</f>
        <v>0</v>
      </c>
      <c r="AV238" s="93" t="n">
        <f aca="false">AV$230*AV234/Thousand</f>
        <v>0</v>
      </c>
      <c r="AW238" s="93" t="n">
        <f aca="false">AW$230*AW234/Thousand</f>
        <v>0</v>
      </c>
      <c r="AX238" s="93" t="n">
        <f aca="false">AX$230*AX234/Thousand</f>
        <v>0</v>
      </c>
      <c r="AY238" s="93" t="n">
        <f aca="false">AY$230*AY234/Thousand</f>
        <v>0</v>
      </c>
      <c r="AZ238" s="93" t="n">
        <f aca="false">AZ$230*AZ234/Thousand</f>
        <v>0</v>
      </c>
      <c r="BA238" s="93" t="n">
        <f aca="false">BA$230*BA234/Thousand</f>
        <v>0</v>
      </c>
      <c r="BB238" s="93" t="n">
        <f aca="false">BB$230*BB234/Thousand</f>
        <v>0</v>
      </c>
      <c r="BC238" s="93" t="n">
        <f aca="false">BC$230*BC234/Thousand</f>
        <v>0</v>
      </c>
      <c r="BD238" s="93" t="n">
        <f aca="false">BD$230*BD234/Thousand</f>
        <v>0</v>
      </c>
      <c r="BE238" s="93" t="n">
        <f aca="false">BE$230*BE234/Thousand</f>
        <v>0</v>
      </c>
      <c r="BF238" s="93" t="n">
        <f aca="false">BF$230*BF234/Thousand</f>
        <v>0</v>
      </c>
      <c r="BG238" s="93" t="n">
        <f aca="false">BG$230*BG234/Thousand</f>
        <v>0</v>
      </c>
      <c r="BH238" s="93" t="n">
        <f aca="false">BH$230*BH234/Thousand</f>
        <v>0</v>
      </c>
      <c r="BI238" s="93" t="n">
        <f aca="false">BI$230*BI234/Thousand</f>
        <v>0</v>
      </c>
      <c r="BJ238" s="93" t="n">
        <f aca="false">BJ$230*BJ234/Thousand</f>
        <v>0</v>
      </c>
      <c r="BK238" s="93" t="n">
        <f aca="false">BK$230*BK234/Thousand</f>
        <v>0</v>
      </c>
      <c r="BL238" s="93" t="n">
        <f aca="false">BL$230*BL234/Thousand</f>
        <v>0</v>
      </c>
      <c r="BM238" s="93" t="n">
        <f aca="false">BM$230*BM234/Thousand</f>
        <v>0</v>
      </c>
      <c r="BN238" s="93" t="n">
        <f aca="false">BN$230*BN234/Thousand</f>
        <v>0</v>
      </c>
      <c r="BO238" s="93" t="n">
        <f aca="false">BO$230*BO234/Thousand</f>
        <v>0</v>
      </c>
      <c r="BP238" s="93" t="n">
        <f aca="false">BP$230*BP234/Thousand</f>
        <v>0</v>
      </c>
      <c r="BQ238" s="93" t="n">
        <f aca="false">BQ$230*BQ234/Thousand</f>
        <v>0</v>
      </c>
      <c r="BR238" s="93" t="n">
        <f aca="false">BR$230*BR234/Thousand</f>
        <v>0</v>
      </c>
      <c r="BS238" s="93" t="n">
        <f aca="false">BS$230*BS234/Thousand</f>
        <v>0</v>
      </c>
      <c r="BT238" s="93" t="n">
        <f aca="false">BT$230*BT234/Thousand</f>
        <v>0</v>
      </c>
      <c r="BU238" s="93" t="n">
        <f aca="false">BU$230*BU234/Thousand</f>
        <v>0</v>
      </c>
      <c r="BV238" s="93" t="n">
        <f aca="false">BV$230*BV234/Thousand</f>
        <v>0</v>
      </c>
      <c r="BW238" s="93" t="n">
        <f aca="false">BW$230*BW234/Thousand</f>
        <v>0</v>
      </c>
      <c r="BX238" s="93" t="n">
        <f aca="false">BX$230*BX234/Thousand</f>
        <v>0</v>
      </c>
      <c r="BY238" s="93" t="n">
        <f aca="false">BY$230*BY234/Thousand</f>
        <v>0</v>
      </c>
      <c r="BZ238" s="93" t="n">
        <f aca="false">BZ$230*BZ234/Thousand</f>
        <v>0</v>
      </c>
      <c r="CA238" s="93" t="n">
        <f aca="false">CA$230*CA234/Thousand</f>
        <v>0</v>
      </c>
      <c r="CB238" s="93" t="n">
        <f aca="false">CB$230*CB234/Thousand</f>
        <v>0</v>
      </c>
      <c r="CC238" s="93" t="n">
        <f aca="false">CC$230*CC234/Thousand</f>
        <v>0</v>
      </c>
      <c r="CD238" s="93" t="n">
        <f aca="false">CD$230*CD234/Thousand</f>
        <v>0</v>
      </c>
      <c r="CE238" s="93" t="n">
        <f aca="false">CE$230*CE234/Thousand</f>
        <v>0</v>
      </c>
      <c r="CF238" s="93" t="n">
        <f aca="false">CF$230*CF234/Thousand</f>
        <v>0</v>
      </c>
      <c r="CG238" s="93" t="n">
        <f aca="false">CG$230*CG234/Thousand</f>
        <v>0</v>
      </c>
      <c r="CH238" s="93" t="n">
        <f aca="false">CH$230*CH234/Thousand</f>
        <v>0</v>
      </c>
      <c r="CI238" s="93" t="n">
        <f aca="false">CI$230*CI234/Thousand</f>
        <v>0</v>
      </c>
      <c r="CJ238" s="93" t="n">
        <f aca="false">CJ$230*CJ234/Thousand</f>
        <v>0</v>
      </c>
      <c r="CK238" s="93" t="n">
        <f aca="false">CK$230*CK234/Thousand</f>
        <v>0</v>
      </c>
      <c r="CL238" s="93" t="n">
        <f aca="false">CL$230*CL234/Thousand</f>
        <v>0</v>
      </c>
      <c r="CM238" s="93" t="n">
        <f aca="false">CM$230*CM234/Thousand</f>
        <v>0</v>
      </c>
      <c r="CN238" s="93" t="n">
        <f aca="false">CN$230*CN234/Thousand</f>
        <v>0</v>
      </c>
      <c r="CO238" s="93" t="n">
        <f aca="false">CO$230*CO234/Thousand</f>
        <v>0</v>
      </c>
      <c r="CP238" s="93" t="n">
        <f aca="false">CP$230*CP234/Thousand</f>
        <v>0</v>
      </c>
      <c r="CQ238" s="93" t="n">
        <f aca="false">CQ$230*CQ234/Thousand</f>
        <v>0</v>
      </c>
      <c r="CR238" s="93" t="n">
        <f aca="false">CR$230*CR234/Thousand</f>
        <v>0</v>
      </c>
      <c r="CS238" s="93" t="n">
        <f aca="false">CS$230*CS234/Thousand</f>
        <v>0</v>
      </c>
      <c r="CT238" s="93" t="n">
        <f aca="false">CT$230*CT234/Thousand</f>
        <v>0</v>
      </c>
      <c r="CU238" s="93" t="n">
        <f aca="false">CU$230*CU234/Thousand</f>
        <v>0</v>
      </c>
      <c r="CV238" s="93" t="n">
        <f aca="false">CV$230*CV234/Thousand</f>
        <v>0</v>
      </c>
      <c r="CW238" s="93" t="n">
        <f aca="false">CW$230*CW234/Thousand</f>
        <v>0</v>
      </c>
      <c r="CX238" s="93" t="n">
        <f aca="false">CX$230*CX234/Thousand</f>
        <v>0</v>
      </c>
      <c r="CY238" s="93" t="n">
        <f aca="false">CY$230*CY234/Thousand</f>
        <v>0</v>
      </c>
      <c r="CZ238" s="93" t="n">
        <f aca="false">CZ$230*CZ234/Thousand</f>
        <v>0</v>
      </c>
      <c r="DA238" s="93" t="n">
        <f aca="false">DA$230*DA234/Thousand</f>
        <v>0</v>
      </c>
      <c r="DB238" s="93" t="n">
        <f aca="false">DB$230*DB234/Thousand</f>
        <v>0</v>
      </c>
    </row>
    <row r="239" customFormat="false" ht="14.25" hidden="false" customHeight="false" outlineLevel="3" collapsed="false">
      <c r="E239" s="86" t="s">
        <v>384</v>
      </c>
      <c r="G239" s="71" t="str">
        <f aca="false">Currency_unit&amp;"'M"</f>
        <v>US$'M</v>
      </c>
      <c r="Y239" s="138" t="n">
        <f aca="false">SUM(AA239:DB239)</f>
        <v>7521.822</v>
      </c>
      <c r="AA239" s="139" t="n">
        <f aca="false">SUM(AA235:AA238)</f>
        <v>0</v>
      </c>
      <c r="AB239" s="139" t="n">
        <f aca="false">SUM(AB235:AB238)</f>
        <v>0</v>
      </c>
      <c r="AC239" s="139" t="n">
        <f aca="false">SUM(AC235:AC238)</f>
        <v>0</v>
      </c>
      <c r="AD239" s="139" t="n">
        <f aca="false">SUM(AD235:AD238)</f>
        <v>0</v>
      </c>
      <c r="AE239" s="139" t="n">
        <f aca="false">SUM(AE235:AE238)</f>
        <v>94.122</v>
      </c>
      <c r="AF239" s="139" t="n">
        <f aca="false">SUM(AF235:AF238)</f>
        <v>151.2</v>
      </c>
      <c r="AG239" s="139" t="n">
        <f aca="false">SUM(AG235:AG238)</f>
        <v>151.578</v>
      </c>
      <c r="AH239" s="139" t="n">
        <f aca="false">SUM(AH235:AH238)</f>
        <v>151.2</v>
      </c>
      <c r="AI239" s="139" t="n">
        <f aca="false">SUM(AI235:AI238)</f>
        <v>151.2</v>
      </c>
      <c r="AJ239" s="139" t="n">
        <f aca="false">SUM(AJ235:AJ238)</f>
        <v>151.2</v>
      </c>
      <c r="AK239" s="139" t="n">
        <f aca="false">SUM(AK235:AK238)</f>
        <v>151.578</v>
      </c>
      <c r="AL239" s="139" t="n">
        <f aca="false">SUM(AL235:AL238)</f>
        <v>151.2</v>
      </c>
      <c r="AM239" s="139" t="n">
        <f aca="false">SUM(AM235:AM238)</f>
        <v>151.2</v>
      </c>
      <c r="AN239" s="139" t="n">
        <f aca="false">SUM(AN235:AN238)</f>
        <v>151.2</v>
      </c>
      <c r="AO239" s="139" t="n">
        <f aca="false">SUM(AO235:AO238)</f>
        <v>151.578</v>
      </c>
      <c r="AP239" s="139" t="n">
        <f aca="false">SUM(AP235:AP238)</f>
        <v>151.2</v>
      </c>
      <c r="AQ239" s="139" t="n">
        <f aca="false">SUM(AQ235:AQ238)</f>
        <v>151.2</v>
      </c>
      <c r="AR239" s="139" t="n">
        <f aca="false">SUM(AR235:AR238)</f>
        <v>151.2</v>
      </c>
      <c r="AS239" s="139" t="n">
        <f aca="false">SUM(AS235:AS238)</f>
        <v>151.578</v>
      </c>
      <c r="AT239" s="139" t="n">
        <f aca="false">SUM(AT235:AT238)</f>
        <v>151.2</v>
      </c>
      <c r="AU239" s="139" t="n">
        <f aca="false">SUM(AU235:AU238)</f>
        <v>151.2</v>
      </c>
      <c r="AV239" s="139" t="n">
        <f aca="false">SUM(AV235:AV238)</f>
        <v>151.2</v>
      </c>
      <c r="AW239" s="139" t="n">
        <f aca="false">SUM(AW235:AW238)</f>
        <v>151.578</v>
      </c>
      <c r="AX239" s="139" t="n">
        <f aca="false">SUM(AX235:AX238)</f>
        <v>151.2</v>
      </c>
      <c r="AY239" s="139" t="n">
        <f aca="false">SUM(AY235:AY238)</f>
        <v>151.2</v>
      </c>
      <c r="AZ239" s="139" t="n">
        <f aca="false">SUM(AZ235:AZ238)</f>
        <v>151.2</v>
      </c>
      <c r="BA239" s="139" t="n">
        <f aca="false">SUM(BA235:BA238)</f>
        <v>151.578</v>
      </c>
      <c r="BB239" s="139" t="n">
        <f aca="false">SUM(BB235:BB238)</f>
        <v>151.2</v>
      </c>
      <c r="BC239" s="139" t="n">
        <f aca="false">SUM(BC235:BC238)</f>
        <v>151.2</v>
      </c>
      <c r="BD239" s="139" t="n">
        <f aca="false">SUM(BD235:BD238)</f>
        <v>151.2</v>
      </c>
      <c r="BE239" s="139" t="n">
        <f aca="false">SUM(BE235:BE238)</f>
        <v>151.578</v>
      </c>
      <c r="BF239" s="139" t="n">
        <f aca="false">SUM(BF235:BF238)</f>
        <v>151.2</v>
      </c>
      <c r="BG239" s="139" t="n">
        <f aca="false">SUM(BG235:BG238)</f>
        <v>151.2</v>
      </c>
      <c r="BH239" s="139" t="n">
        <f aca="false">SUM(BH235:BH238)</f>
        <v>151.2</v>
      </c>
      <c r="BI239" s="139" t="n">
        <f aca="false">SUM(BI235:BI238)</f>
        <v>151.578</v>
      </c>
      <c r="BJ239" s="139" t="n">
        <f aca="false">SUM(BJ235:BJ238)</f>
        <v>151.2</v>
      </c>
      <c r="BK239" s="139" t="n">
        <f aca="false">SUM(BK235:BK238)</f>
        <v>151.2</v>
      </c>
      <c r="BL239" s="139" t="n">
        <f aca="false">SUM(BL235:BL238)</f>
        <v>151.2</v>
      </c>
      <c r="BM239" s="139" t="n">
        <f aca="false">SUM(BM235:BM238)</f>
        <v>151.578</v>
      </c>
      <c r="BN239" s="139" t="n">
        <f aca="false">SUM(BN235:BN238)</f>
        <v>151.2</v>
      </c>
      <c r="BO239" s="139" t="n">
        <f aca="false">SUM(BO235:BO238)</f>
        <v>151.2</v>
      </c>
      <c r="BP239" s="139" t="n">
        <f aca="false">SUM(BP235:BP238)</f>
        <v>151.2</v>
      </c>
      <c r="BQ239" s="139" t="n">
        <f aca="false">SUM(BQ235:BQ238)</f>
        <v>151.578</v>
      </c>
      <c r="BR239" s="139" t="n">
        <f aca="false">SUM(BR235:BR238)</f>
        <v>151.2</v>
      </c>
      <c r="BS239" s="139" t="n">
        <f aca="false">SUM(BS235:BS238)</f>
        <v>151.2</v>
      </c>
      <c r="BT239" s="139" t="n">
        <f aca="false">SUM(BT235:BT238)</f>
        <v>151.2</v>
      </c>
      <c r="BU239" s="139" t="n">
        <f aca="false">SUM(BU235:BU238)</f>
        <v>151.578</v>
      </c>
      <c r="BV239" s="139" t="n">
        <f aca="false">SUM(BV235:BV238)</f>
        <v>151.2</v>
      </c>
      <c r="BW239" s="139" t="n">
        <f aca="false">SUM(BW235:BW238)</f>
        <v>151.2</v>
      </c>
      <c r="BX239" s="139" t="n">
        <f aca="false">SUM(BX235:BX238)</f>
        <v>151.2</v>
      </c>
      <c r="BY239" s="139" t="n">
        <f aca="false">SUM(BY235:BY238)</f>
        <v>151.578</v>
      </c>
      <c r="BZ239" s="139" t="n">
        <f aca="false">SUM(BZ235:BZ238)</f>
        <v>151.2</v>
      </c>
      <c r="CA239" s="139" t="n">
        <f aca="false">SUM(CA235:CA238)</f>
        <v>151.2</v>
      </c>
      <c r="CB239" s="139" t="n">
        <f aca="false">SUM(CB235:CB238)</f>
        <v>151.2</v>
      </c>
      <c r="CC239" s="139" t="n">
        <f aca="false">SUM(CC235:CC238)</f>
        <v>14.364</v>
      </c>
      <c r="CD239" s="139" t="n">
        <f aca="false">SUM(CD235:CD238)</f>
        <v>0</v>
      </c>
      <c r="CE239" s="139" t="n">
        <f aca="false">SUM(CE235:CE238)</f>
        <v>0</v>
      </c>
      <c r="CF239" s="139" t="n">
        <f aca="false">SUM(CF235:CF238)</f>
        <v>0</v>
      </c>
      <c r="CG239" s="139" t="n">
        <f aca="false">SUM(CG235:CG238)</f>
        <v>0</v>
      </c>
      <c r="CH239" s="139" t="n">
        <f aca="false">SUM(CH235:CH238)</f>
        <v>0</v>
      </c>
      <c r="CI239" s="139" t="n">
        <f aca="false">SUM(CI235:CI238)</f>
        <v>0</v>
      </c>
      <c r="CJ239" s="139" t="n">
        <f aca="false">SUM(CJ235:CJ238)</f>
        <v>0</v>
      </c>
      <c r="CK239" s="139" t="n">
        <f aca="false">SUM(CK235:CK238)</f>
        <v>0</v>
      </c>
      <c r="CL239" s="139" t="n">
        <f aca="false">SUM(CL235:CL238)</f>
        <v>0</v>
      </c>
      <c r="CM239" s="139" t="n">
        <f aca="false">SUM(CM235:CM238)</f>
        <v>0</v>
      </c>
      <c r="CN239" s="139" t="n">
        <f aca="false">SUM(CN235:CN238)</f>
        <v>0</v>
      </c>
      <c r="CO239" s="139" t="n">
        <f aca="false">SUM(CO235:CO238)</f>
        <v>0</v>
      </c>
      <c r="CP239" s="139" t="n">
        <f aca="false">SUM(CP235:CP238)</f>
        <v>0</v>
      </c>
      <c r="CQ239" s="139" t="n">
        <f aca="false">SUM(CQ235:CQ238)</f>
        <v>0</v>
      </c>
      <c r="CR239" s="139" t="n">
        <f aca="false">SUM(CR235:CR238)</f>
        <v>0</v>
      </c>
      <c r="CS239" s="139" t="n">
        <f aca="false">SUM(CS235:CS238)</f>
        <v>0</v>
      </c>
      <c r="CT239" s="139" t="n">
        <f aca="false">SUM(CT235:CT238)</f>
        <v>0</v>
      </c>
      <c r="CU239" s="139" t="n">
        <f aca="false">SUM(CU235:CU238)</f>
        <v>0</v>
      </c>
      <c r="CV239" s="139" t="n">
        <f aca="false">SUM(CV235:CV238)</f>
        <v>0</v>
      </c>
      <c r="CW239" s="139" t="n">
        <f aca="false">SUM(CW235:CW238)</f>
        <v>0</v>
      </c>
      <c r="CX239" s="139" t="n">
        <f aca="false">SUM(CX235:CX238)</f>
        <v>0</v>
      </c>
      <c r="CY239" s="139" t="n">
        <f aca="false">SUM(CY235:CY238)</f>
        <v>0</v>
      </c>
      <c r="CZ239" s="139" t="n">
        <f aca="false">SUM(CZ235:CZ238)</f>
        <v>0</v>
      </c>
      <c r="DA239" s="139" t="n">
        <f aca="false">SUM(DA235:DA238)</f>
        <v>0</v>
      </c>
      <c r="DB239" s="139" t="n">
        <f aca="false">SUM(DB235:DB238)</f>
        <v>0</v>
      </c>
    </row>
    <row r="240" customFormat="false" ht="14.25" hidden="false" customHeight="false" outlineLevel="3" collapsed="false"/>
    <row r="241" customFormat="false" ht="14.25" hidden="false" customHeight="false" outlineLevel="2" collapsed="false"/>
    <row r="242" customFormat="false" ht="18" hidden="false" customHeight="true" outlineLevel="2" collapsed="false">
      <c r="B242" s="66" t="s">
        <v>279</v>
      </c>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row>
    <row r="243" customFormat="false" ht="15" hidden="false" customHeight="true" outlineLevel="3" collapsed="false"/>
    <row r="244" customFormat="false" ht="14.25" hidden="false" customHeight="false" outlineLevel="3" collapsed="false">
      <c r="C244" s="78" t="s">
        <v>183</v>
      </c>
    </row>
    <row r="245" customFormat="false" ht="14.25" hidden="false" customHeight="false" outlineLevel="3" collapsed="false"/>
    <row r="246" customFormat="false" ht="14.25" hidden="false" customHeight="false" outlineLevel="3" collapsed="false">
      <c r="E246" s="3" t="str">
        <f aca="false">'Assumptions - Base'!E202</f>
        <v>[SPARE]</v>
      </c>
      <c r="F246" s="140" t="n">
        <f aca="false">'Assumptions - Base'!F202</f>
        <v>0</v>
      </c>
      <c r="G246" s="71" t="str">
        <f aca="false">'Assumptions - Base'!G202</f>
        <v>US$'M p.a.</v>
      </c>
    </row>
    <row r="247" customFormat="false" ht="14.25" hidden="false" customHeight="false" outlineLevel="3" collapsed="false">
      <c r="E247" s="3" t="str">
        <f aca="false">'Assumptions - Base'!E203</f>
        <v>[SPARE]</v>
      </c>
      <c r="F247" s="140" t="n">
        <f aca="false">'Assumptions - Base'!F203</f>
        <v>0</v>
      </c>
      <c r="G247" s="71" t="str">
        <f aca="false">'Assumptions - Base'!G203</f>
        <v>US$'M p.a.</v>
      </c>
    </row>
    <row r="248" customFormat="false" ht="14.25" hidden="false" customHeight="false" outlineLevel="3" collapsed="false"/>
    <row r="249" customFormat="false" ht="14.25" hidden="false" customHeight="false" outlineLevel="3" collapsed="false">
      <c r="E249" s="3" t="str">
        <f aca="false">E246&amp;" fixed cost"</f>
        <v>[SPARE] fixed cost</v>
      </c>
      <c r="G249" s="71" t="str">
        <f aca="false">Currency_unit&amp;"'M"</f>
        <v>US$'M</v>
      </c>
      <c r="Y249" s="99" t="n">
        <f aca="false">SUM(AA249:DB249)</f>
        <v>0</v>
      </c>
      <c r="AA249" s="93" t="n">
        <f aca="false">IF(AA39+AA41&gt;0,$F246,0)</f>
        <v>0</v>
      </c>
      <c r="AB249" s="93" t="n">
        <f aca="false">IF(AB39+AB41&gt;0,$F246,0)</f>
        <v>0</v>
      </c>
      <c r="AC249" s="93" t="n">
        <f aca="false">IF(AC39+AC41&gt;0,$F246,0)</f>
        <v>0</v>
      </c>
      <c r="AD249" s="93" t="n">
        <f aca="false">IF(AD39+AD41&gt;0,$F246,0)</f>
        <v>0</v>
      </c>
      <c r="AE249" s="93" t="n">
        <f aca="false">IF(AE39+AE41&gt;0,$F246,0)</f>
        <v>0</v>
      </c>
      <c r="AF249" s="93" t="n">
        <f aca="false">IF(AF39+AF41&gt;0,$F246,0)</f>
        <v>0</v>
      </c>
      <c r="AG249" s="93" t="n">
        <f aca="false">IF(AG39+AG41&gt;0,$F246,0)</f>
        <v>0</v>
      </c>
      <c r="AH249" s="93" t="n">
        <f aca="false">IF(AH39+AH41&gt;0,$F246,0)</f>
        <v>0</v>
      </c>
      <c r="AI249" s="93" t="n">
        <f aca="false">IF(AI39+AI41&gt;0,$F246,0)</f>
        <v>0</v>
      </c>
      <c r="AJ249" s="93" t="n">
        <f aca="false">IF(AJ39+AJ41&gt;0,$F246,0)</f>
        <v>0</v>
      </c>
      <c r="AK249" s="93" t="n">
        <f aca="false">IF(AK39+AK41&gt;0,$F246,0)</f>
        <v>0</v>
      </c>
      <c r="AL249" s="93" t="n">
        <f aca="false">IF(AL39+AL41&gt;0,$F246,0)</f>
        <v>0</v>
      </c>
      <c r="AM249" s="93" t="n">
        <f aca="false">IF(AM39+AM41&gt;0,$F246,0)</f>
        <v>0</v>
      </c>
      <c r="AN249" s="93" t="n">
        <f aca="false">IF(AN39+AN41&gt;0,$F246,0)</f>
        <v>0</v>
      </c>
      <c r="AO249" s="93" t="n">
        <f aca="false">IF(AO39+AO41&gt;0,$F246,0)</f>
        <v>0</v>
      </c>
      <c r="AP249" s="93" t="n">
        <f aca="false">IF(AP39+AP41&gt;0,$F246,0)</f>
        <v>0</v>
      </c>
      <c r="AQ249" s="93" t="n">
        <f aca="false">IF(AQ39+AQ41&gt;0,$F246,0)</f>
        <v>0</v>
      </c>
      <c r="AR249" s="93" t="n">
        <f aca="false">IF(AR39+AR41&gt;0,$F246,0)</f>
        <v>0</v>
      </c>
      <c r="AS249" s="93" t="n">
        <f aca="false">IF(AS39+AS41&gt;0,$F246,0)</f>
        <v>0</v>
      </c>
      <c r="AT249" s="93" t="n">
        <f aca="false">IF(AT39+AT41&gt;0,$F246,0)</f>
        <v>0</v>
      </c>
      <c r="AU249" s="93" t="n">
        <f aca="false">IF(AU39+AU41&gt;0,$F246,0)</f>
        <v>0</v>
      </c>
      <c r="AV249" s="93" t="n">
        <f aca="false">IF(AV39+AV41&gt;0,$F246,0)</f>
        <v>0</v>
      </c>
      <c r="AW249" s="93" t="n">
        <f aca="false">IF(AW39+AW41&gt;0,$F246,0)</f>
        <v>0</v>
      </c>
      <c r="AX249" s="93" t="n">
        <f aca="false">IF(AX39+AX41&gt;0,$F246,0)</f>
        <v>0</v>
      </c>
      <c r="AY249" s="93" t="n">
        <f aca="false">IF(AY39+AY41&gt;0,$F246,0)</f>
        <v>0</v>
      </c>
      <c r="AZ249" s="93" t="n">
        <f aca="false">IF(AZ39+AZ41&gt;0,$F246,0)</f>
        <v>0</v>
      </c>
      <c r="BA249" s="93" t="n">
        <f aca="false">IF(BA39+BA41&gt;0,$F246,0)</f>
        <v>0</v>
      </c>
      <c r="BB249" s="93" t="n">
        <f aca="false">IF(BB39+BB41&gt;0,$F246,0)</f>
        <v>0</v>
      </c>
      <c r="BC249" s="93" t="n">
        <f aca="false">IF(BC39+BC41&gt;0,$F246,0)</f>
        <v>0</v>
      </c>
      <c r="BD249" s="93" t="n">
        <f aca="false">IF(BD39+BD41&gt;0,$F246,0)</f>
        <v>0</v>
      </c>
      <c r="BE249" s="93" t="n">
        <f aca="false">IF(BE39+BE41&gt;0,$F246,0)</f>
        <v>0</v>
      </c>
      <c r="BF249" s="93" t="n">
        <f aca="false">IF(BF39+BF41&gt;0,$F246,0)</f>
        <v>0</v>
      </c>
      <c r="BG249" s="93" t="n">
        <f aca="false">IF(BG39+BG41&gt;0,$F246,0)</f>
        <v>0</v>
      </c>
      <c r="BH249" s="93" t="n">
        <f aca="false">IF(BH39+BH41&gt;0,$F246,0)</f>
        <v>0</v>
      </c>
      <c r="BI249" s="93" t="n">
        <f aca="false">IF(BI39+BI41&gt;0,$F246,0)</f>
        <v>0</v>
      </c>
      <c r="BJ249" s="93" t="n">
        <f aca="false">IF(BJ39+BJ41&gt;0,$F246,0)</f>
        <v>0</v>
      </c>
      <c r="BK249" s="93" t="n">
        <f aca="false">IF(BK39+BK41&gt;0,$F246,0)</f>
        <v>0</v>
      </c>
      <c r="BL249" s="93" t="n">
        <f aca="false">IF(BL39+BL41&gt;0,$F246,0)</f>
        <v>0</v>
      </c>
      <c r="BM249" s="93" t="n">
        <f aca="false">IF(BM39+BM41&gt;0,$F246,0)</f>
        <v>0</v>
      </c>
      <c r="BN249" s="93" t="n">
        <f aca="false">IF(BN39+BN41&gt;0,$F246,0)</f>
        <v>0</v>
      </c>
      <c r="BO249" s="93" t="n">
        <f aca="false">IF(BO39+BO41&gt;0,$F246,0)</f>
        <v>0</v>
      </c>
      <c r="BP249" s="93" t="n">
        <f aca="false">IF(BP39+BP41&gt;0,$F246,0)</f>
        <v>0</v>
      </c>
      <c r="BQ249" s="93" t="n">
        <f aca="false">IF(BQ39+BQ41&gt;0,$F246,0)</f>
        <v>0</v>
      </c>
      <c r="BR249" s="93" t="n">
        <f aca="false">IF(BR39+BR41&gt;0,$F246,0)</f>
        <v>0</v>
      </c>
      <c r="BS249" s="93" t="n">
        <f aca="false">IF(BS39+BS41&gt;0,$F246,0)</f>
        <v>0</v>
      </c>
      <c r="BT249" s="93" t="n">
        <f aca="false">IF(BT39+BT41&gt;0,$F246,0)</f>
        <v>0</v>
      </c>
      <c r="BU249" s="93" t="n">
        <f aca="false">IF(BU39+BU41&gt;0,$F246,0)</f>
        <v>0</v>
      </c>
      <c r="BV249" s="93" t="n">
        <f aca="false">IF(BV39+BV41&gt;0,$F246,0)</f>
        <v>0</v>
      </c>
      <c r="BW249" s="93" t="n">
        <f aca="false">IF(BW39+BW41&gt;0,$F246,0)</f>
        <v>0</v>
      </c>
      <c r="BX249" s="93" t="n">
        <f aca="false">IF(BX39+BX41&gt;0,$F246,0)</f>
        <v>0</v>
      </c>
      <c r="BY249" s="93" t="n">
        <f aca="false">IF(BY39+BY41&gt;0,$F246,0)</f>
        <v>0</v>
      </c>
      <c r="BZ249" s="93" t="n">
        <f aca="false">IF(BZ39+BZ41&gt;0,$F246,0)</f>
        <v>0</v>
      </c>
      <c r="CA249" s="93" t="n">
        <f aca="false">IF(CA39+CA41&gt;0,$F246,0)</f>
        <v>0</v>
      </c>
      <c r="CB249" s="93" t="n">
        <f aca="false">IF(CB39+CB41&gt;0,$F246,0)</f>
        <v>0</v>
      </c>
      <c r="CC249" s="93" t="n">
        <f aca="false">IF(CC39+CC41&gt;0,$F246,0)</f>
        <v>0</v>
      </c>
      <c r="CD249" s="93" t="n">
        <f aca="false">IF(CD39+CD41&gt;0,$F246,0)</f>
        <v>0</v>
      </c>
      <c r="CE249" s="93" t="n">
        <f aca="false">IF(CE39+CE41&gt;0,$F246,0)</f>
        <v>0</v>
      </c>
      <c r="CF249" s="93" t="n">
        <f aca="false">IF(CF39+CF41&gt;0,$F246,0)</f>
        <v>0</v>
      </c>
      <c r="CG249" s="93" t="n">
        <f aca="false">IF(CG39+CG41&gt;0,$F246,0)</f>
        <v>0</v>
      </c>
      <c r="CH249" s="93" t="n">
        <f aca="false">IF(CH39+CH41&gt;0,$F246,0)</f>
        <v>0</v>
      </c>
      <c r="CI249" s="93" t="n">
        <f aca="false">IF(CI39+CI41&gt;0,$F246,0)</f>
        <v>0</v>
      </c>
      <c r="CJ249" s="93" t="n">
        <f aca="false">IF(CJ39+CJ41&gt;0,$F246,0)</f>
        <v>0</v>
      </c>
      <c r="CK249" s="93" t="n">
        <f aca="false">IF(CK39+CK41&gt;0,$F246,0)</f>
        <v>0</v>
      </c>
      <c r="CL249" s="93" t="n">
        <f aca="false">IF(CL39+CL41&gt;0,$F246,0)</f>
        <v>0</v>
      </c>
      <c r="CM249" s="93" t="n">
        <f aca="false">IF(CM39+CM41&gt;0,$F246,0)</f>
        <v>0</v>
      </c>
      <c r="CN249" s="93" t="n">
        <f aca="false">IF(CN39+CN41&gt;0,$F246,0)</f>
        <v>0</v>
      </c>
      <c r="CO249" s="93" t="n">
        <f aca="false">IF(CO39+CO41&gt;0,$F246,0)</f>
        <v>0</v>
      </c>
      <c r="CP249" s="93" t="n">
        <f aca="false">IF(CP39+CP41&gt;0,$F246,0)</f>
        <v>0</v>
      </c>
      <c r="CQ249" s="93" t="n">
        <f aca="false">IF(CQ39+CQ41&gt;0,$F246,0)</f>
        <v>0</v>
      </c>
      <c r="CR249" s="93" t="n">
        <f aca="false">IF(CR39+CR41&gt;0,$F246,0)</f>
        <v>0</v>
      </c>
      <c r="CS249" s="93" t="n">
        <f aca="false">IF(CS39+CS41&gt;0,$F246,0)</f>
        <v>0</v>
      </c>
      <c r="CT249" s="93" t="n">
        <f aca="false">IF(CT39+CT41&gt;0,$F246,0)</f>
        <v>0</v>
      </c>
      <c r="CU249" s="93" t="n">
        <f aca="false">IF(CU39+CU41&gt;0,$F246,0)</f>
        <v>0</v>
      </c>
      <c r="CV249" s="93" t="n">
        <f aca="false">IF(CV39+CV41&gt;0,$F246,0)</f>
        <v>0</v>
      </c>
      <c r="CW249" s="93" t="n">
        <f aca="false">IF(CW39+CW41&gt;0,$F246,0)</f>
        <v>0</v>
      </c>
      <c r="CX249" s="93" t="n">
        <f aca="false">IF(CX39+CX41&gt;0,$F246,0)</f>
        <v>0</v>
      </c>
      <c r="CY249" s="93" t="n">
        <f aca="false">IF(CY39+CY41&gt;0,$F246,0)</f>
        <v>0</v>
      </c>
      <c r="CZ249" s="93" t="n">
        <f aca="false">IF(CZ39+CZ41&gt;0,$F246,0)</f>
        <v>0</v>
      </c>
      <c r="DA249" s="93" t="n">
        <f aca="false">IF(DA39+DA41&gt;0,$F246,0)</f>
        <v>0</v>
      </c>
      <c r="DB249" s="93" t="n">
        <f aca="false">IF(DB39+DB41&gt;0,$F246,0)</f>
        <v>0</v>
      </c>
    </row>
    <row r="250" customFormat="false" ht="14.25" hidden="false" customHeight="false" outlineLevel="3" collapsed="false">
      <c r="E250" s="3" t="str">
        <f aca="false">E247&amp;" fixed cost"</f>
        <v>[SPARE] fixed cost</v>
      </c>
      <c r="G250" s="71" t="str">
        <f aca="false">Currency_unit&amp;"'M"</f>
        <v>US$'M</v>
      </c>
      <c r="Y250" s="99" t="n">
        <f aca="false">SUM(AA250:DB250)</f>
        <v>0</v>
      </c>
      <c r="AA250" s="93" t="n">
        <f aca="false">IF(AA40+AA46&gt;0,$F247,0)</f>
        <v>0</v>
      </c>
      <c r="AB250" s="93" t="n">
        <f aca="false">IF(AB40+AB46&gt;0,$F247,0)</f>
        <v>0</v>
      </c>
      <c r="AC250" s="93" t="n">
        <f aca="false">IF(AC40+AC46&gt;0,$F247,0)</f>
        <v>0</v>
      </c>
      <c r="AD250" s="93" t="n">
        <f aca="false">IF(AD40+AD46&gt;0,$F247,0)</f>
        <v>0</v>
      </c>
      <c r="AE250" s="93" t="n">
        <f aca="false">IF(AE40+AE46&gt;0,$F247,0)</f>
        <v>0</v>
      </c>
      <c r="AF250" s="93" t="n">
        <f aca="false">IF(AF40+AF46&gt;0,$F247,0)</f>
        <v>0</v>
      </c>
      <c r="AG250" s="93" t="n">
        <f aca="false">IF(AG40+AG46&gt;0,$F247,0)</f>
        <v>0</v>
      </c>
      <c r="AH250" s="93" t="n">
        <f aca="false">IF(AH40+AH46&gt;0,$F247,0)</f>
        <v>0</v>
      </c>
      <c r="AI250" s="93" t="n">
        <f aca="false">IF(AI40+AI46&gt;0,$F247,0)</f>
        <v>0</v>
      </c>
      <c r="AJ250" s="93" t="n">
        <f aca="false">IF(AJ40+AJ46&gt;0,$F247,0)</f>
        <v>0</v>
      </c>
      <c r="AK250" s="93" t="n">
        <f aca="false">IF(AK40+AK46&gt;0,$F247,0)</f>
        <v>0</v>
      </c>
      <c r="AL250" s="93" t="n">
        <f aca="false">IF(AL40+AL46&gt;0,$F247,0)</f>
        <v>0</v>
      </c>
      <c r="AM250" s="93" t="n">
        <f aca="false">IF(AM40+AM46&gt;0,$F247,0)</f>
        <v>0</v>
      </c>
      <c r="AN250" s="93" t="n">
        <f aca="false">IF(AN40+AN46&gt;0,$F247,0)</f>
        <v>0</v>
      </c>
      <c r="AO250" s="93" t="n">
        <f aca="false">IF(AO40+AO46&gt;0,$F247,0)</f>
        <v>0</v>
      </c>
      <c r="AP250" s="93" t="n">
        <f aca="false">IF(AP40+AP46&gt;0,$F247,0)</f>
        <v>0</v>
      </c>
      <c r="AQ250" s="93" t="n">
        <f aca="false">IF(AQ40+AQ46&gt;0,$F247,0)</f>
        <v>0</v>
      </c>
      <c r="AR250" s="93" t="n">
        <f aca="false">IF(AR40+AR46&gt;0,$F247,0)</f>
        <v>0</v>
      </c>
      <c r="AS250" s="93" t="n">
        <f aca="false">IF(AS40+AS46&gt;0,$F247,0)</f>
        <v>0</v>
      </c>
      <c r="AT250" s="93" t="n">
        <f aca="false">IF(AT40+AT46&gt;0,$F247,0)</f>
        <v>0</v>
      </c>
      <c r="AU250" s="93" t="n">
        <f aca="false">IF(AU40+AU46&gt;0,$F247,0)</f>
        <v>0</v>
      </c>
      <c r="AV250" s="93" t="n">
        <f aca="false">IF(AV40+AV46&gt;0,$F247,0)</f>
        <v>0</v>
      </c>
      <c r="AW250" s="93" t="n">
        <f aca="false">IF(AW40+AW46&gt;0,$F247,0)</f>
        <v>0</v>
      </c>
      <c r="AX250" s="93" t="n">
        <f aca="false">IF(AX40+AX46&gt;0,$F247,0)</f>
        <v>0</v>
      </c>
      <c r="AY250" s="93" t="n">
        <f aca="false">IF(AY40+AY46&gt;0,$F247,0)</f>
        <v>0</v>
      </c>
      <c r="AZ250" s="93" t="n">
        <f aca="false">IF(AZ40+AZ46&gt;0,$F247,0)</f>
        <v>0</v>
      </c>
      <c r="BA250" s="93" t="n">
        <f aca="false">IF(BA40+BA46&gt;0,$F247,0)</f>
        <v>0</v>
      </c>
      <c r="BB250" s="93" t="n">
        <f aca="false">IF(BB40+BB46&gt;0,$F247,0)</f>
        <v>0</v>
      </c>
      <c r="BC250" s="93" t="n">
        <f aca="false">IF(BC40+BC46&gt;0,$F247,0)</f>
        <v>0</v>
      </c>
      <c r="BD250" s="93" t="n">
        <f aca="false">IF(BD40+BD46&gt;0,$F247,0)</f>
        <v>0</v>
      </c>
      <c r="BE250" s="93" t="n">
        <f aca="false">IF(BE40+BE46&gt;0,$F247,0)</f>
        <v>0</v>
      </c>
      <c r="BF250" s="93" t="n">
        <f aca="false">IF(BF40+BF46&gt;0,$F247,0)</f>
        <v>0</v>
      </c>
      <c r="BG250" s="93" t="n">
        <f aca="false">IF(BG40+BG46&gt;0,$F247,0)</f>
        <v>0</v>
      </c>
      <c r="BH250" s="93" t="n">
        <f aca="false">IF(BH40+BH46&gt;0,$F247,0)</f>
        <v>0</v>
      </c>
      <c r="BI250" s="93" t="n">
        <f aca="false">IF(BI40+BI46&gt;0,$F247,0)</f>
        <v>0</v>
      </c>
      <c r="BJ250" s="93" t="n">
        <f aca="false">IF(BJ40+BJ46&gt;0,$F247,0)</f>
        <v>0</v>
      </c>
      <c r="BK250" s="93" t="n">
        <f aca="false">IF(BK40+BK46&gt;0,$F247,0)</f>
        <v>0</v>
      </c>
      <c r="BL250" s="93" t="n">
        <f aca="false">IF(BL40+BL46&gt;0,$F247,0)</f>
        <v>0</v>
      </c>
      <c r="BM250" s="93" t="n">
        <f aca="false">IF(BM40+BM46&gt;0,$F247,0)</f>
        <v>0</v>
      </c>
      <c r="BN250" s="93" t="n">
        <f aca="false">IF(BN40+BN46&gt;0,$F247,0)</f>
        <v>0</v>
      </c>
      <c r="BO250" s="93" t="n">
        <f aca="false">IF(BO40+BO46&gt;0,$F247,0)</f>
        <v>0</v>
      </c>
      <c r="BP250" s="93" t="n">
        <f aca="false">IF(BP40+BP46&gt;0,$F247,0)</f>
        <v>0</v>
      </c>
      <c r="BQ250" s="93" t="n">
        <f aca="false">IF(BQ40+BQ46&gt;0,$F247,0)</f>
        <v>0</v>
      </c>
      <c r="BR250" s="93" t="n">
        <f aca="false">IF(BR40+BR46&gt;0,$F247,0)</f>
        <v>0</v>
      </c>
      <c r="BS250" s="93" t="n">
        <f aca="false">IF(BS40+BS46&gt;0,$F247,0)</f>
        <v>0</v>
      </c>
      <c r="BT250" s="93" t="n">
        <f aca="false">IF(BT40+BT46&gt;0,$F247,0)</f>
        <v>0</v>
      </c>
      <c r="BU250" s="93" t="n">
        <f aca="false">IF(BU40+BU46&gt;0,$F247,0)</f>
        <v>0</v>
      </c>
      <c r="BV250" s="93" t="n">
        <f aca="false">IF(BV40+BV46&gt;0,$F247,0)</f>
        <v>0</v>
      </c>
      <c r="BW250" s="93" t="n">
        <f aca="false">IF(BW40+BW46&gt;0,$F247,0)</f>
        <v>0</v>
      </c>
      <c r="BX250" s="93" t="n">
        <f aca="false">IF(BX40+BX46&gt;0,$F247,0)</f>
        <v>0</v>
      </c>
      <c r="BY250" s="93" t="n">
        <f aca="false">IF(BY40+BY46&gt;0,$F247,0)</f>
        <v>0</v>
      </c>
      <c r="BZ250" s="93" t="n">
        <f aca="false">IF(BZ40+BZ46&gt;0,$F247,0)</f>
        <v>0</v>
      </c>
      <c r="CA250" s="93" t="n">
        <f aca="false">IF(CA40+CA46&gt;0,$F247,0)</f>
        <v>0</v>
      </c>
      <c r="CB250" s="93" t="n">
        <f aca="false">IF(CB40+CB46&gt;0,$F247,0)</f>
        <v>0</v>
      </c>
      <c r="CC250" s="93" t="n">
        <f aca="false">IF(CC40+CC46&gt;0,$F247,0)</f>
        <v>0</v>
      </c>
      <c r="CD250" s="93" t="n">
        <f aca="false">IF(CD40+CD46&gt;0,$F247,0)</f>
        <v>0</v>
      </c>
      <c r="CE250" s="93" t="n">
        <f aca="false">IF(CE40+CE46&gt;0,$F247,0)</f>
        <v>0</v>
      </c>
      <c r="CF250" s="93" t="n">
        <f aca="false">IF(CF40+CF46&gt;0,$F247,0)</f>
        <v>0</v>
      </c>
      <c r="CG250" s="93" t="n">
        <f aca="false">IF(CG40+CG46&gt;0,$F247,0)</f>
        <v>0</v>
      </c>
      <c r="CH250" s="93" t="n">
        <f aca="false">IF(CH40+CH46&gt;0,$F247,0)</f>
        <v>0</v>
      </c>
      <c r="CI250" s="93" t="n">
        <f aca="false">IF(CI40+CI46&gt;0,$F247,0)</f>
        <v>0</v>
      </c>
      <c r="CJ250" s="93" t="n">
        <f aca="false">IF(CJ40+CJ46&gt;0,$F247,0)</f>
        <v>0</v>
      </c>
      <c r="CK250" s="93" t="n">
        <f aca="false">IF(CK40+CK46&gt;0,$F247,0)</f>
        <v>0</v>
      </c>
      <c r="CL250" s="93" t="n">
        <f aca="false">IF(CL40+CL46&gt;0,$F247,0)</f>
        <v>0</v>
      </c>
      <c r="CM250" s="93" t="n">
        <f aca="false">IF(CM40+CM46&gt;0,$F247,0)</f>
        <v>0</v>
      </c>
      <c r="CN250" s="93" t="n">
        <f aca="false">IF(CN40+CN46&gt;0,$F247,0)</f>
        <v>0</v>
      </c>
      <c r="CO250" s="93" t="n">
        <f aca="false">IF(CO40+CO46&gt;0,$F247,0)</f>
        <v>0</v>
      </c>
      <c r="CP250" s="93" t="n">
        <f aca="false">IF(CP40+CP46&gt;0,$F247,0)</f>
        <v>0</v>
      </c>
      <c r="CQ250" s="93" t="n">
        <f aca="false">IF(CQ40+CQ46&gt;0,$F247,0)</f>
        <v>0</v>
      </c>
      <c r="CR250" s="93" t="n">
        <f aca="false">IF(CR40+CR46&gt;0,$F247,0)</f>
        <v>0</v>
      </c>
      <c r="CS250" s="93" t="n">
        <f aca="false">IF(CS40+CS46&gt;0,$F247,0)</f>
        <v>0</v>
      </c>
      <c r="CT250" s="93" t="n">
        <f aca="false">IF(CT40+CT46&gt;0,$F247,0)</f>
        <v>0</v>
      </c>
      <c r="CU250" s="93" t="n">
        <f aca="false">IF(CU40+CU46&gt;0,$F247,0)</f>
        <v>0</v>
      </c>
      <c r="CV250" s="93" t="n">
        <f aca="false">IF(CV40+CV46&gt;0,$F247,0)</f>
        <v>0</v>
      </c>
      <c r="CW250" s="93" t="n">
        <f aca="false">IF(CW40+CW46&gt;0,$F247,0)</f>
        <v>0</v>
      </c>
      <c r="CX250" s="93" t="n">
        <f aca="false">IF(CX40+CX46&gt;0,$F247,0)</f>
        <v>0</v>
      </c>
      <c r="CY250" s="93" t="n">
        <f aca="false">IF(CY40+CY46&gt;0,$F247,0)</f>
        <v>0</v>
      </c>
      <c r="CZ250" s="93" t="n">
        <f aca="false">IF(CZ40+CZ46&gt;0,$F247,0)</f>
        <v>0</v>
      </c>
      <c r="DA250" s="93" t="n">
        <f aca="false">IF(DA40+DA46&gt;0,$F247,0)</f>
        <v>0</v>
      </c>
      <c r="DB250" s="93" t="n">
        <f aca="false">IF(DB40+DB46&gt;0,$F247,0)</f>
        <v>0</v>
      </c>
    </row>
    <row r="251" customFormat="false" ht="14.25" hidden="false" customHeight="false" outlineLevel="3" collapsed="false">
      <c r="E251" s="86" t="s">
        <v>385</v>
      </c>
      <c r="G251" s="71" t="str">
        <f aca="false">Currency_unit&amp;"'M"</f>
        <v>US$'M</v>
      </c>
      <c r="Y251" s="138" t="n">
        <f aca="false">SUM(AA251:DB251)</f>
        <v>0</v>
      </c>
      <c r="AA251" s="139" t="n">
        <f aca="false">SUM(AA249:AA250)</f>
        <v>0</v>
      </c>
      <c r="AB251" s="139" t="n">
        <f aca="false">SUM(AB249:AB250)</f>
        <v>0</v>
      </c>
      <c r="AC251" s="139" t="n">
        <f aca="false">SUM(AC249:AC250)</f>
        <v>0</v>
      </c>
      <c r="AD251" s="139" t="n">
        <f aca="false">SUM(AD249:AD250)</f>
        <v>0</v>
      </c>
      <c r="AE251" s="139" t="n">
        <f aca="false">SUM(AE249:AE250)</f>
        <v>0</v>
      </c>
      <c r="AF251" s="139" t="n">
        <f aca="false">SUM(AF249:AF250)</f>
        <v>0</v>
      </c>
      <c r="AG251" s="139" t="n">
        <f aca="false">SUM(AG249:AG250)</f>
        <v>0</v>
      </c>
      <c r="AH251" s="139" t="n">
        <f aca="false">SUM(AH249:AH250)</f>
        <v>0</v>
      </c>
      <c r="AI251" s="139" t="n">
        <f aca="false">SUM(AI249:AI250)</f>
        <v>0</v>
      </c>
      <c r="AJ251" s="139" t="n">
        <f aca="false">SUM(AJ249:AJ250)</f>
        <v>0</v>
      </c>
      <c r="AK251" s="139" t="n">
        <f aca="false">SUM(AK249:AK250)</f>
        <v>0</v>
      </c>
      <c r="AL251" s="139" t="n">
        <f aca="false">SUM(AL249:AL250)</f>
        <v>0</v>
      </c>
      <c r="AM251" s="139" t="n">
        <f aca="false">SUM(AM249:AM250)</f>
        <v>0</v>
      </c>
      <c r="AN251" s="139" t="n">
        <f aca="false">SUM(AN249:AN250)</f>
        <v>0</v>
      </c>
      <c r="AO251" s="139" t="n">
        <f aca="false">SUM(AO249:AO250)</f>
        <v>0</v>
      </c>
      <c r="AP251" s="139" t="n">
        <f aca="false">SUM(AP249:AP250)</f>
        <v>0</v>
      </c>
      <c r="AQ251" s="139" t="n">
        <f aca="false">SUM(AQ249:AQ250)</f>
        <v>0</v>
      </c>
      <c r="AR251" s="139" t="n">
        <f aca="false">SUM(AR249:AR250)</f>
        <v>0</v>
      </c>
      <c r="AS251" s="139" t="n">
        <f aca="false">SUM(AS249:AS250)</f>
        <v>0</v>
      </c>
      <c r="AT251" s="139" t="n">
        <f aca="false">SUM(AT249:AT250)</f>
        <v>0</v>
      </c>
      <c r="AU251" s="139" t="n">
        <f aca="false">SUM(AU249:AU250)</f>
        <v>0</v>
      </c>
      <c r="AV251" s="139" t="n">
        <f aca="false">SUM(AV249:AV250)</f>
        <v>0</v>
      </c>
      <c r="AW251" s="139" t="n">
        <f aca="false">SUM(AW249:AW250)</f>
        <v>0</v>
      </c>
      <c r="AX251" s="139" t="n">
        <f aca="false">SUM(AX249:AX250)</f>
        <v>0</v>
      </c>
      <c r="AY251" s="139" t="n">
        <f aca="false">SUM(AY249:AY250)</f>
        <v>0</v>
      </c>
      <c r="AZ251" s="139" t="n">
        <f aca="false">SUM(AZ249:AZ250)</f>
        <v>0</v>
      </c>
      <c r="BA251" s="139" t="n">
        <f aca="false">SUM(BA249:BA250)</f>
        <v>0</v>
      </c>
      <c r="BB251" s="139" t="n">
        <f aca="false">SUM(BB249:BB250)</f>
        <v>0</v>
      </c>
      <c r="BC251" s="139" t="n">
        <f aca="false">SUM(BC249:BC250)</f>
        <v>0</v>
      </c>
      <c r="BD251" s="139" t="n">
        <f aca="false">SUM(BD249:BD250)</f>
        <v>0</v>
      </c>
      <c r="BE251" s="139" t="n">
        <f aca="false">SUM(BE249:BE250)</f>
        <v>0</v>
      </c>
      <c r="BF251" s="139" t="n">
        <f aca="false">SUM(BF249:BF250)</f>
        <v>0</v>
      </c>
      <c r="BG251" s="139" t="n">
        <f aca="false">SUM(BG249:BG250)</f>
        <v>0</v>
      </c>
      <c r="BH251" s="139" t="n">
        <f aca="false">SUM(BH249:BH250)</f>
        <v>0</v>
      </c>
      <c r="BI251" s="139" t="n">
        <f aca="false">SUM(BI249:BI250)</f>
        <v>0</v>
      </c>
      <c r="BJ251" s="139" t="n">
        <f aca="false">SUM(BJ249:BJ250)</f>
        <v>0</v>
      </c>
      <c r="BK251" s="139" t="n">
        <f aca="false">SUM(BK249:BK250)</f>
        <v>0</v>
      </c>
      <c r="BL251" s="139" t="n">
        <f aca="false">SUM(BL249:BL250)</f>
        <v>0</v>
      </c>
      <c r="BM251" s="139" t="n">
        <f aca="false">SUM(BM249:BM250)</f>
        <v>0</v>
      </c>
      <c r="BN251" s="139" t="n">
        <f aca="false">SUM(BN249:BN250)</f>
        <v>0</v>
      </c>
      <c r="BO251" s="139" t="n">
        <f aca="false">SUM(BO249:BO250)</f>
        <v>0</v>
      </c>
      <c r="BP251" s="139" t="n">
        <f aca="false">SUM(BP249:BP250)</f>
        <v>0</v>
      </c>
      <c r="BQ251" s="139" t="n">
        <f aca="false">SUM(BQ249:BQ250)</f>
        <v>0</v>
      </c>
      <c r="BR251" s="139" t="n">
        <f aca="false">SUM(BR249:BR250)</f>
        <v>0</v>
      </c>
      <c r="BS251" s="139" t="n">
        <f aca="false">SUM(BS249:BS250)</f>
        <v>0</v>
      </c>
      <c r="BT251" s="139" t="n">
        <f aca="false">SUM(BT249:BT250)</f>
        <v>0</v>
      </c>
      <c r="BU251" s="139" t="n">
        <f aca="false">SUM(BU249:BU250)</f>
        <v>0</v>
      </c>
      <c r="BV251" s="139" t="n">
        <f aca="false">SUM(BV249:BV250)</f>
        <v>0</v>
      </c>
      <c r="BW251" s="139" t="n">
        <f aca="false">SUM(BW249:BW250)</f>
        <v>0</v>
      </c>
      <c r="BX251" s="139" t="n">
        <f aca="false">SUM(BX249:BX250)</f>
        <v>0</v>
      </c>
      <c r="BY251" s="139" t="n">
        <f aca="false">SUM(BY249:BY250)</f>
        <v>0</v>
      </c>
      <c r="BZ251" s="139" t="n">
        <f aca="false">SUM(BZ249:BZ250)</f>
        <v>0</v>
      </c>
      <c r="CA251" s="139" t="n">
        <f aca="false">SUM(CA249:CA250)</f>
        <v>0</v>
      </c>
      <c r="CB251" s="139" t="n">
        <f aca="false">SUM(CB249:CB250)</f>
        <v>0</v>
      </c>
      <c r="CC251" s="139" t="n">
        <f aca="false">SUM(CC249:CC250)</f>
        <v>0</v>
      </c>
      <c r="CD251" s="139" t="n">
        <f aca="false">SUM(CD249:CD250)</f>
        <v>0</v>
      </c>
      <c r="CE251" s="139" t="n">
        <f aca="false">SUM(CE249:CE250)</f>
        <v>0</v>
      </c>
      <c r="CF251" s="139" t="n">
        <f aca="false">SUM(CF249:CF250)</f>
        <v>0</v>
      </c>
      <c r="CG251" s="139" t="n">
        <f aca="false">SUM(CG249:CG250)</f>
        <v>0</v>
      </c>
      <c r="CH251" s="139" t="n">
        <f aca="false">SUM(CH249:CH250)</f>
        <v>0</v>
      </c>
      <c r="CI251" s="139" t="n">
        <f aca="false">SUM(CI249:CI250)</f>
        <v>0</v>
      </c>
      <c r="CJ251" s="139" t="n">
        <f aca="false">SUM(CJ249:CJ250)</f>
        <v>0</v>
      </c>
      <c r="CK251" s="139" t="n">
        <f aca="false">SUM(CK249:CK250)</f>
        <v>0</v>
      </c>
      <c r="CL251" s="139" t="n">
        <f aca="false">SUM(CL249:CL250)</f>
        <v>0</v>
      </c>
      <c r="CM251" s="139" t="n">
        <f aca="false">SUM(CM249:CM250)</f>
        <v>0</v>
      </c>
      <c r="CN251" s="139" t="n">
        <f aca="false">SUM(CN249:CN250)</f>
        <v>0</v>
      </c>
      <c r="CO251" s="139" t="n">
        <f aca="false">SUM(CO249:CO250)</f>
        <v>0</v>
      </c>
      <c r="CP251" s="139" t="n">
        <f aca="false">SUM(CP249:CP250)</f>
        <v>0</v>
      </c>
      <c r="CQ251" s="139" t="n">
        <f aca="false">SUM(CQ249:CQ250)</f>
        <v>0</v>
      </c>
      <c r="CR251" s="139" t="n">
        <f aca="false">SUM(CR249:CR250)</f>
        <v>0</v>
      </c>
      <c r="CS251" s="139" t="n">
        <f aca="false">SUM(CS249:CS250)</f>
        <v>0</v>
      </c>
      <c r="CT251" s="139" t="n">
        <f aca="false">SUM(CT249:CT250)</f>
        <v>0</v>
      </c>
      <c r="CU251" s="139" t="n">
        <f aca="false">SUM(CU249:CU250)</f>
        <v>0</v>
      </c>
      <c r="CV251" s="139" t="n">
        <f aca="false">SUM(CV249:CV250)</f>
        <v>0</v>
      </c>
      <c r="CW251" s="139" t="n">
        <f aca="false">SUM(CW249:CW250)</f>
        <v>0</v>
      </c>
      <c r="CX251" s="139" t="n">
        <f aca="false">SUM(CX249:CX250)</f>
        <v>0</v>
      </c>
      <c r="CY251" s="139" t="n">
        <f aca="false">SUM(CY249:CY250)</f>
        <v>0</v>
      </c>
      <c r="CZ251" s="139" t="n">
        <f aca="false">SUM(CZ249:CZ250)</f>
        <v>0</v>
      </c>
      <c r="DA251" s="139" t="n">
        <f aca="false">SUM(DA249:DA250)</f>
        <v>0</v>
      </c>
      <c r="DB251" s="139" t="n">
        <f aca="false">SUM(DB249:DB250)</f>
        <v>0</v>
      </c>
    </row>
    <row r="252" customFormat="false" ht="14.25" hidden="false" customHeight="false" outlineLevel="3" collapsed="false"/>
    <row r="253" customFormat="false" ht="14.25" hidden="false" customHeight="false" outlineLevel="3" collapsed="false">
      <c r="C253" s="78" t="s">
        <v>206</v>
      </c>
    </row>
    <row r="254" customFormat="false" ht="14.25" hidden="false" customHeight="false" outlineLevel="3" collapsed="false"/>
    <row r="255" customFormat="false" ht="14.25" hidden="false" customHeight="false" outlineLevel="3" collapsed="false">
      <c r="E255" s="3" t="str">
        <f aca="false">'Assumptions - Base'!E207</f>
        <v>Processing cost (fixed)</v>
      </c>
      <c r="F255" s="140" t="n">
        <f aca="false">'Assumptions - Base'!F207</f>
        <v>137.9</v>
      </c>
      <c r="G255" s="71" t="str">
        <f aca="false">'Assumptions - Base'!G207</f>
        <v>US$'M p.a.</v>
      </c>
    </row>
    <row r="256" customFormat="false" ht="14.25" hidden="false" customHeight="false" outlineLevel="3" collapsed="false">
      <c r="E256" s="3" t="str">
        <f aca="false">'Assumptions - Base'!E208</f>
        <v>[SPARE]</v>
      </c>
      <c r="F256" s="140" t="n">
        <f aca="false">'Assumptions - Base'!F208</f>
        <v>0</v>
      </c>
      <c r="G256" s="71" t="str">
        <f aca="false">'Assumptions - Base'!G208</f>
        <v>US$'M p.a.</v>
      </c>
    </row>
    <row r="257" customFormat="false" ht="14.25" hidden="false" customHeight="false" outlineLevel="3" collapsed="false">
      <c r="E257" s="3" t="str">
        <f aca="false">'Assumptions - Base'!E209</f>
        <v>[SPARE]</v>
      </c>
      <c r="F257" s="140" t="n">
        <f aca="false">'Assumptions - Base'!F209</f>
        <v>0</v>
      </c>
      <c r="G257" s="71" t="str">
        <f aca="false">'Assumptions - Base'!G209</f>
        <v>US$'M p.a.</v>
      </c>
    </row>
    <row r="258" customFormat="false" ht="14.25" hidden="false" customHeight="false" outlineLevel="3" collapsed="false">
      <c r="E258" s="3" t="str">
        <f aca="false">'Assumptions - Base'!E210</f>
        <v>[SPARE]</v>
      </c>
      <c r="F258" s="140" t="n">
        <f aca="false">'Assumptions - Base'!F210</f>
        <v>0</v>
      </c>
      <c r="G258" s="71" t="str">
        <f aca="false">'Assumptions - Base'!G210</f>
        <v>US$'M p.a.</v>
      </c>
    </row>
    <row r="259" customFormat="false" ht="14.25" hidden="false" customHeight="false" outlineLevel="3" collapsed="false"/>
    <row r="260" customFormat="false" ht="14.25" hidden="false" customHeight="false" outlineLevel="3" collapsed="false">
      <c r="E260" s="3" t="str">
        <f aca="false">E255&amp;" fixed cost"</f>
        <v>Processing cost (fixed) fixed cost</v>
      </c>
      <c r="G260" s="71" t="str">
        <f aca="false">Currency_unit&amp;"'M"</f>
        <v>US$'M</v>
      </c>
      <c r="Y260" s="99" t="n">
        <f aca="false">SUM(AA260:DB260)</f>
        <v>6908.44525</v>
      </c>
      <c r="AA260" s="93" t="n">
        <f aca="false">IF(AA$87&gt;0,$F255,0)</f>
        <v>0</v>
      </c>
      <c r="AB260" s="93" t="n">
        <f aca="false">IF(AB$87&gt;0,$F255,0)</f>
        <v>0</v>
      </c>
      <c r="AC260" s="93" t="n">
        <f aca="false">IF(AC$87&gt;0,$F255,0)</f>
        <v>0</v>
      </c>
      <c r="AD260" s="93" t="n">
        <f aca="false">IF(AD$87&gt;0,$F255,0)</f>
        <v>0</v>
      </c>
      <c r="AE260" s="93" t="n">
        <f aca="false">IF(AE$87&gt;0,$F255,0)</f>
        <v>137.9</v>
      </c>
      <c r="AF260" s="93" t="n">
        <f aca="false">IF(AF$87&gt;0,$F255,0)</f>
        <v>137.9</v>
      </c>
      <c r="AG260" s="93" t="n">
        <f aca="false">IF(AG$87&gt;0,$F255,0)</f>
        <v>137.9</v>
      </c>
      <c r="AH260" s="93" t="n">
        <f aca="false">IF(AH$87&gt;0,$F255,0)</f>
        <v>137.9</v>
      </c>
      <c r="AI260" s="93" t="n">
        <f aca="false">IF(AI$87&gt;0,$F255,0)</f>
        <v>137.9</v>
      </c>
      <c r="AJ260" s="93" t="n">
        <f aca="false">IF(AJ$87&gt;0,$F255,0)</f>
        <v>137.9</v>
      </c>
      <c r="AK260" s="93" t="n">
        <f aca="false">IF(AK$87&gt;0,$F255,0)</f>
        <v>137.9</v>
      </c>
      <c r="AL260" s="93" t="n">
        <f aca="false">IF(AL$87&gt;0,$F255,0)</f>
        <v>137.9</v>
      </c>
      <c r="AM260" s="93" t="n">
        <f aca="false">IF(AM$87&gt;0,$F255,0)</f>
        <v>137.9</v>
      </c>
      <c r="AN260" s="93" t="n">
        <f aca="false">IF(AN$87&gt;0,$F255,0)</f>
        <v>137.9</v>
      </c>
      <c r="AO260" s="93" t="n">
        <f aca="false">IF(AO$87&gt;0,$F255,0)</f>
        <v>137.9</v>
      </c>
      <c r="AP260" s="93" t="n">
        <f aca="false">IF(AP$87&gt;0,$F255,0)</f>
        <v>137.9</v>
      </c>
      <c r="AQ260" s="93" t="n">
        <f aca="false">IF(AQ$87&gt;0,$F255,0)</f>
        <v>137.9</v>
      </c>
      <c r="AR260" s="93" t="n">
        <f aca="false">IF(AR$87&gt;0,$F255,0)</f>
        <v>137.9</v>
      </c>
      <c r="AS260" s="93" t="n">
        <f aca="false">IF(AS$87&gt;0,$F255,0)</f>
        <v>137.9</v>
      </c>
      <c r="AT260" s="93" t="n">
        <f aca="false">IF(AT$87&gt;0,$F255,0)</f>
        <v>137.9</v>
      </c>
      <c r="AU260" s="93" t="n">
        <f aca="false">IF(AU$87&gt;0,$F255,0)</f>
        <v>137.9</v>
      </c>
      <c r="AV260" s="93" t="n">
        <f aca="false">IF(AV$87&gt;0,$F255,0)</f>
        <v>137.9</v>
      </c>
      <c r="AW260" s="93" t="n">
        <f aca="false">IF(AW$87&gt;0,$F255,0)</f>
        <v>137.9</v>
      </c>
      <c r="AX260" s="93" t="n">
        <f aca="false">IF(AX$87&gt;0,$F255,0)</f>
        <v>137.9</v>
      </c>
      <c r="AY260" s="93" t="n">
        <f aca="false">IF(AY$87&gt;0,$F255,0)</f>
        <v>137.9</v>
      </c>
      <c r="AZ260" s="93" t="n">
        <f aca="false">IF(AZ$87&gt;0,$F255,0)</f>
        <v>137.9</v>
      </c>
      <c r="BA260" s="93" t="n">
        <f aca="false">IF(BA$87&gt;0,$F255,0)</f>
        <v>137.9</v>
      </c>
      <c r="BB260" s="93" t="n">
        <f aca="false">IF(BB$87&gt;0,$F255,0)</f>
        <v>137.9</v>
      </c>
      <c r="BC260" s="93" t="n">
        <f aca="false">IF(BC$87&gt;0,$F255,0)</f>
        <v>137.9</v>
      </c>
      <c r="BD260" s="93" t="n">
        <f aca="false">IF(BD$87&gt;0,$F255,0)</f>
        <v>137.9</v>
      </c>
      <c r="BE260" s="93" t="n">
        <f aca="false">IF(BE$87&gt;0,$F255,0)</f>
        <v>137.9</v>
      </c>
      <c r="BF260" s="93" t="n">
        <f aca="false">IF(BF$87&gt;0,$F255,0)</f>
        <v>137.9</v>
      </c>
      <c r="BG260" s="93" t="n">
        <f aca="false">IF(BG$87&gt;0,$F255,0)</f>
        <v>137.9</v>
      </c>
      <c r="BH260" s="93" t="n">
        <f aca="false">IF(BH$87&gt;0,$F255,0)</f>
        <v>137.9</v>
      </c>
      <c r="BI260" s="93" t="n">
        <f aca="false">IF(BI$87&gt;0,$F255,0)</f>
        <v>137.9</v>
      </c>
      <c r="BJ260" s="93" t="n">
        <f aca="false">IF(BJ$87&gt;0,$F255,0)</f>
        <v>137.9</v>
      </c>
      <c r="BK260" s="93" t="n">
        <f aca="false">IF(BK$87&gt;0,$F255,0)</f>
        <v>137.9</v>
      </c>
      <c r="BL260" s="93" t="n">
        <f aca="false">IF(BL$87&gt;0,$F255,0)</f>
        <v>137.9</v>
      </c>
      <c r="BM260" s="93" t="n">
        <f aca="false">IF(BM$87&gt;0,$F255,0)</f>
        <v>137.9</v>
      </c>
      <c r="BN260" s="93" t="n">
        <f aca="false">IF(BN$87&gt;0,$F255,0)</f>
        <v>137.9</v>
      </c>
      <c r="BO260" s="93" t="n">
        <f aca="false">IF(BO$87&gt;0,$F255,0)</f>
        <v>137.9</v>
      </c>
      <c r="BP260" s="93" t="n">
        <f aca="false">IF(BP$87&gt;0,$F255,0)</f>
        <v>137.9</v>
      </c>
      <c r="BQ260" s="93" t="n">
        <f aca="false">IF(BQ$87&gt;0,$F255,0)</f>
        <v>137.9</v>
      </c>
      <c r="BR260" s="93" t="n">
        <f aca="false">IF(BR$87&gt;0,$F255,0)</f>
        <v>137.9</v>
      </c>
      <c r="BS260" s="93" t="n">
        <f aca="false">IF(BS$87&gt;0,$F255,0)</f>
        <v>137.9</v>
      </c>
      <c r="BT260" s="93" t="n">
        <f aca="false">IF(BT$87&gt;0,$F255,0)</f>
        <v>137.9</v>
      </c>
      <c r="BU260" s="93" t="n">
        <f aca="false">IF(BU$87&gt;0,$F255,0)</f>
        <v>137.9</v>
      </c>
      <c r="BV260" s="93" t="n">
        <f aca="false">IF(BV$87&gt;0,$F255,0)</f>
        <v>137.9</v>
      </c>
      <c r="BW260" s="93" t="n">
        <f aca="false">IF(BW$87&gt;0,$F255,0)</f>
        <v>137.9</v>
      </c>
      <c r="BX260" s="93" t="n">
        <f aca="false">IF(BX$87&gt;0,$F255,0)</f>
        <v>137.9</v>
      </c>
      <c r="BY260" s="93" t="n">
        <f aca="false">IF(BY$87&gt;0,$F255,0)</f>
        <v>137.9</v>
      </c>
      <c r="BZ260" s="93" t="n">
        <f aca="false">IF(BZ$87&gt;0,$F255,0)</f>
        <v>137.9</v>
      </c>
      <c r="CA260" s="93" t="n">
        <f aca="false">IF(CA$87&gt;0,$F255,0)</f>
        <v>137.9</v>
      </c>
      <c r="CB260" s="93" t="n">
        <f aca="false">IF(CB$87&gt;0,$F255,0)</f>
        <v>137.9</v>
      </c>
      <c r="CC260" s="93" t="n">
        <f aca="false">IF(CC$87&gt;0,$F255*MIN(1,'Assumptions - Base'!CC98/'Assumptions - Base'!$F$111),0)</f>
        <v>13.44525</v>
      </c>
      <c r="CD260" s="93" t="n">
        <f aca="false">IF(CD$87&gt;0,$F255,0)</f>
        <v>0</v>
      </c>
      <c r="CE260" s="93" t="n">
        <f aca="false">IF(CE$87&gt;0,$F255,0)</f>
        <v>0</v>
      </c>
      <c r="CF260" s="93" t="n">
        <f aca="false">IF(CF$87&gt;0,$F255,0)</f>
        <v>0</v>
      </c>
      <c r="CG260" s="93" t="n">
        <f aca="false">IF(CG$87&gt;0,$F255,0)</f>
        <v>0</v>
      </c>
      <c r="CH260" s="93" t="n">
        <f aca="false">IF(CH$87&gt;0,$F255,0)</f>
        <v>0</v>
      </c>
      <c r="CI260" s="93" t="n">
        <f aca="false">IF(CI$87&gt;0,$F255,0)</f>
        <v>0</v>
      </c>
      <c r="CJ260" s="93" t="n">
        <f aca="false">IF(CJ$87&gt;0,$F255,0)</f>
        <v>0</v>
      </c>
      <c r="CK260" s="93" t="n">
        <f aca="false">IF(CK$87&gt;0,$F255,0)</f>
        <v>0</v>
      </c>
      <c r="CL260" s="93" t="n">
        <f aca="false">IF(CL$87&gt;0,$F255,0)</f>
        <v>0</v>
      </c>
      <c r="CM260" s="93" t="n">
        <f aca="false">IF(CM$87&gt;0,$F255,0)</f>
        <v>0</v>
      </c>
      <c r="CN260" s="93" t="n">
        <f aca="false">IF(CN$87&gt;0,$F255,0)</f>
        <v>0</v>
      </c>
      <c r="CO260" s="93" t="n">
        <f aca="false">IF(CO$87&gt;0,$F255,0)</f>
        <v>0</v>
      </c>
      <c r="CP260" s="93" t="n">
        <f aca="false">IF(CP$87&gt;0,$F255,0)</f>
        <v>0</v>
      </c>
      <c r="CQ260" s="93" t="n">
        <f aca="false">IF(CQ$87&gt;0,$F255,0)</f>
        <v>0</v>
      </c>
      <c r="CR260" s="93" t="n">
        <f aca="false">IF(CR$87&gt;0,$F255,0)</f>
        <v>0</v>
      </c>
      <c r="CS260" s="93" t="n">
        <f aca="false">IF(CS$87&gt;0,$F255,0)</f>
        <v>0</v>
      </c>
      <c r="CT260" s="93" t="n">
        <f aca="false">IF(CT$87&gt;0,$F255,0)</f>
        <v>0</v>
      </c>
      <c r="CU260" s="93" t="n">
        <f aca="false">IF(CU$87&gt;0,$F255,0)</f>
        <v>0</v>
      </c>
      <c r="CV260" s="93" t="n">
        <f aca="false">IF(CV$87&gt;0,$F255,0)</f>
        <v>0</v>
      </c>
      <c r="CW260" s="93" t="n">
        <f aca="false">IF(CW$87&gt;0,$F255,0)</f>
        <v>0</v>
      </c>
      <c r="CX260" s="93" t="n">
        <f aca="false">IF(CX$87&gt;0,$F255,0)</f>
        <v>0</v>
      </c>
      <c r="CY260" s="93" t="n">
        <f aca="false">IF(CY$87&gt;0,$F255,0)</f>
        <v>0</v>
      </c>
      <c r="CZ260" s="93" t="n">
        <f aca="false">IF(CZ$87&gt;0,$F255,0)</f>
        <v>0</v>
      </c>
      <c r="DA260" s="93" t="n">
        <f aca="false">IF(DA$87&gt;0,$F255,0)</f>
        <v>0</v>
      </c>
      <c r="DB260" s="93" t="n">
        <f aca="false">IF(DB$87&gt;0,$F255,0)</f>
        <v>0</v>
      </c>
    </row>
    <row r="261" customFormat="false" ht="14.25" hidden="false" customHeight="false" outlineLevel="3" collapsed="false">
      <c r="E261" s="3" t="str">
        <f aca="false">E256&amp;" fixed cost"</f>
        <v>[SPARE] fixed cost</v>
      </c>
      <c r="G261" s="71" t="str">
        <f aca="false">Currency_unit&amp;"'M"</f>
        <v>US$'M</v>
      </c>
      <c r="Y261" s="99" t="n">
        <f aca="false">SUM(AA261:DB261)</f>
        <v>0</v>
      </c>
      <c r="AA261" s="93" t="n">
        <f aca="false">IF(AA$87&gt;0,$F256,0)</f>
        <v>0</v>
      </c>
      <c r="AB261" s="93" t="n">
        <f aca="false">IF(AB$87&gt;0,$F256,0)</f>
        <v>0</v>
      </c>
      <c r="AC261" s="93" t="n">
        <f aca="false">IF(AC$87&gt;0,$F256,0)</f>
        <v>0</v>
      </c>
      <c r="AD261" s="93" t="n">
        <f aca="false">IF(AD$87&gt;0,$F256,0)</f>
        <v>0</v>
      </c>
      <c r="AE261" s="93" t="n">
        <f aca="false">IF(AE$87&gt;0,$F256,0)</f>
        <v>0</v>
      </c>
      <c r="AF261" s="93" t="n">
        <f aca="false">IF(AF$87&gt;0,$F256,0)</f>
        <v>0</v>
      </c>
      <c r="AG261" s="93" t="n">
        <f aca="false">IF(AG$87&gt;0,$F256,0)</f>
        <v>0</v>
      </c>
      <c r="AH261" s="93" t="n">
        <f aca="false">IF(AH$87&gt;0,$F256,0)</f>
        <v>0</v>
      </c>
      <c r="AI261" s="93" t="n">
        <f aca="false">IF(AI$87&gt;0,$F256,0)</f>
        <v>0</v>
      </c>
      <c r="AJ261" s="93" t="n">
        <f aca="false">IF(AJ$87&gt;0,$F256,0)</f>
        <v>0</v>
      </c>
      <c r="AK261" s="93" t="n">
        <f aca="false">IF(AK$87&gt;0,$F256,0)</f>
        <v>0</v>
      </c>
      <c r="AL261" s="93" t="n">
        <f aca="false">IF(AL$87&gt;0,$F256,0)</f>
        <v>0</v>
      </c>
      <c r="AM261" s="93" t="n">
        <f aca="false">IF(AM$87&gt;0,$F256,0)</f>
        <v>0</v>
      </c>
      <c r="AN261" s="93" t="n">
        <f aca="false">IF(AN$87&gt;0,$F256,0)</f>
        <v>0</v>
      </c>
      <c r="AO261" s="93" t="n">
        <f aca="false">IF(AO$87&gt;0,$F256,0)</f>
        <v>0</v>
      </c>
      <c r="AP261" s="93" t="n">
        <f aca="false">IF(AP$87&gt;0,$F256,0)</f>
        <v>0</v>
      </c>
      <c r="AQ261" s="93" t="n">
        <f aca="false">IF(AQ$87&gt;0,$F256,0)</f>
        <v>0</v>
      </c>
      <c r="AR261" s="93" t="n">
        <f aca="false">IF(AR$87&gt;0,$F256,0)</f>
        <v>0</v>
      </c>
      <c r="AS261" s="93" t="n">
        <f aca="false">IF(AS$87&gt;0,$F256,0)</f>
        <v>0</v>
      </c>
      <c r="AT261" s="93" t="n">
        <f aca="false">IF(AT$87&gt;0,$F256,0)</f>
        <v>0</v>
      </c>
      <c r="AU261" s="93" t="n">
        <f aca="false">IF(AU$87&gt;0,$F256,0)</f>
        <v>0</v>
      </c>
      <c r="AV261" s="93" t="n">
        <f aca="false">IF(AV$87&gt;0,$F256,0)</f>
        <v>0</v>
      </c>
      <c r="AW261" s="93" t="n">
        <f aca="false">IF(AW$87&gt;0,$F256,0)</f>
        <v>0</v>
      </c>
      <c r="AX261" s="93" t="n">
        <f aca="false">IF(AX$87&gt;0,$F256,0)</f>
        <v>0</v>
      </c>
      <c r="AY261" s="93" t="n">
        <f aca="false">IF(AY$87&gt;0,$F256,0)</f>
        <v>0</v>
      </c>
      <c r="AZ261" s="93" t="n">
        <f aca="false">IF(AZ$87&gt;0,$F256,0)</f>
        <v>0</v>
      </c>
      <c r="BA261" s="93" t="n">
        <f aca="false">IF(BA$87&gt;0,$F256,0)</f>
        <v>0</v>
      </c>
      <c r="BB261" s="93" t="n">
        <f aca="false">IF(BB$87&gt;0,$F256,0)</f>
        <v>0</v>
      </c>
      <c r="BC261" s="93" t="n">
        <f aca="false">IF(BC$87&gt;0,$F256,0)</f>
        <v>0</v>
      </c>
      <c r="BD261" s="93" t="n">
        <f aca="false">IF(BD$87&gt;0,$F256,0)</f>
        <v>0</v>
      </c>
      <c r="BE261" s="93" t="n">
        <f aca="false">IF(BE$87&gt;0,$F256,0)</f>
        <v>0</v>
      </c>
      <c r="BF261" s="93" t="n">
        <f aca="false">IF(BF$87&gt;0,$F256,0)</f>
        <v>0</v>
      </c>
      <c r="BG261" s="93" t="n">
        <f aca="false">IF(BG$87&gt;0,$F256,0)</f>
        <v>0</v>
      </c>
      <c r="BH261" s="93" t="n">
        <f aca="false">IF(BH$87&gt;0,$F256,0)</f>
        <v>0</v>
      </c>
      <c r="BI261" s="93" t="n">
        <f aca="false">IF(BI$87&gt;0,$F256,0)</f>
        <v>0</v>
      </c>
      <c r="BJ261" s="93" t="n">
        <f aca="false">IF(BJ$87&gt;0,$F256,0)</f>
        <v>0</v>
      </c>
      <c r="BK261" s="93" t="n">
        <f aca="false">IF(BK$87&gt;0,$F256,0)</f>
        <v>0</v>
      </c>
      <c r="BL261" s="93" t="n">
        <f aca="false">IF(BL$87&gt;0,$F256,0)</f>
        <v>0</v>
      </c>
      <c r="BM261" s="93" t="n">
        <f aca="false">IF(BM$87&gt;0,$F256,0)</f>
        <v>0</v>
      </c>
      <c r="BN261" s="93" t="n">
        <f aca="false">IF(BN$87&gt;0,$F256,0)</f>
        <v>0</v>
      </c>
      <c r="BO261" s="93" t="n">
        <f aca="false">IF(BO$87&gt;0,$F256,0)</f>
        <v>0</v>
      </c>
      <c r="BP261" s="93" t="n">
        <f aca="false">IF(BP$87&gt;0,$F256,0)</f>
        <v>0</v>
      </c>
      <c r="BQ261" s="93" t="n">
        <f aca="false">IF(BQ$87&gt;0,$F256,0)</f>
        <v>0</v>
      </c>
      <c r="BR261" s="93" t="n">
        <f aca="false">IF(BR$87&gt;0,$F256,0)</f>
        <v>0</v>
      </c>
      <c r="BS261" s="93" t="n">
        <f aca="false">IF(BS$87&gt;0,$F256,0)</f>
        <v>0</v>
      </c>
      <c r="BT261" s="93" t="n">
        <f aca="false">IF(BT$87&gt;0,$F256,0)</f>
        <v>0</v>
      </c>
      <c r="BU261" s="93" t="n">
        <f aca="false">IF(BU$87&gt;0,$F256,0)</f>
        <v>0</v>
      </c>
      <c r="BV261" s="93" t="n">
        <f aca="false">IF(BV$87&gt;0,$F256,0)</f>
        <v>0</v>
      </c>
      <c r="BW261" s="93" t="n">
        <f aca="false">IF(BW$87&gt;0,$F256,0)</f>
        <v>0</v>
      </c>
      <c r="BX261" s="93" t="n">
        <f aca="false">IF(BX$87&gt;0,$F256,0)</f>
        <v>0</v>
      </c>
      <c r="BY261" s="93" t="n">
        <f aca="false">IF(BY$87&gt;0,$F256,0)</f>
        <v>0</v>
      </c>
      <c r="BZ261" s="93" t="n">
        <f aca="false">IF(BZ$87&gt;0,$F256,0)</f>
        <v>0</v>
      </c>
      <c r="CA261" s="93" t="n">
        <f aca="false">IF(CA$87&gt;0,$F256,0)</f>
        <v>0</v>
      </c>
      <c r="CB261" s="93" t="n">
        <f aca="false">IF(CB$87&gt;0,$F256,0)</f>
        <v>0</v>
      </c>
      <c r="CC261" s="93" t="n">
        <f aca="false">IF(CC$87&gt;0,$F256,0)</f>
        <v>0</v>
      </c>
      <c r="CD261" s="93" t="n">
        <f aca="false">IF(CD$87&gt;0,$F256,0)</f>
        <v>0</v>
      </c>
      <c r="CE261" s="93" t="n">
        <f aca="false">IF(CE$87&gt;0,$F256,0)</f>
        <v>0</v>
      </c>
      <c r="CF261" s="93" t="n">
        <f aca="false">IF(CF$87&gt;0,$F256,0)</f>
        <v>0</v>
      </c>
      <c r="CG261" s="93" t="n">
        <f aca="false">IF(CG$87&gt;0,$F256,0)</f>
        <v>0</v>
      </c>
      <c r="CH261" s="93" t="n">
        <f aca="false">IF(CH$87&gt;0,$F256,0)</f>
        <v>0</v>
      </c>
      <c r="CI261" s="93" t="n">
        <f aca="false">IF(CI$87&gt;0,$F256,0)</f>
        <v>0</v>
      </c>
      <c r="CJ261" s="93" t="n">
        <f aca="false">IF(CJ$87&gt;0,$F256,0)</f>
        <v>0</v>
      </c>
      <c r="CK261" s="93" t="n">
        <f aca="false">IF(CK$87&gt;0,$F256,0)</f>
        <v>0</v>
      </c>
      <c r="CL261" s="93" t="n">
        <f aca="false">IF(CL$87&gt;0,$F256,0)</f>
        <v>0</v>
      </c>
      <c r="CM261" s="93" t="n">
        <f aca="false">IF(CM$87&gt;0,$F256,0)</f>
        <v>0</v>
      </c>
      <c r="CN261" s="93" t="n">
        <f aca="false">IF(CN$87&gt;0,$F256,0)</f>
        <v>0</v>
      </c>
      <c r="CO261" s="93" t="n">
        <f aca="false">IF(CO$87&gt;0,$F256,0)</f>
        <v>0</v>
      </c>
      <c r="CP261" s="93" t="n">
        <f aca="false">IF(CP$87&gt;0,$F256,0)</f>
        <v>0</v>
      </c>
      <c r="CQ261" s="93" t="n">
        <f aca="false">IF(CQ$87&gt;0,$F256,0)</f>
        <v>0</v>
      </c>
      <c r="CR261" s="93" t="n">
        <f aca="false">IF(CR$87&gt;0,$F256,0)</f>
        <v>0</v>
      </c>
      <c r="CS261" s="93" t="n">
        <f aca="false">IF(CS$87&gt;0,$F256,0)</f>
        <v>0</v>
      </c>
      <c r="CT261" s="93" t="n">
        <f aca="false">IF(CT$87&gt;0,$F256,0)</f>
        <v>0</v>
      </c>
      <c r="CU261" s="93" t="n">
        <f aca="false">IF(CU$87&gt;0,$F256,0)</f>
        <v>0</v>
      </c>
      <c r="CV261" s="93" t="n">
        <f aca="false">IF(CV$87&gt;0,$F256,0)</f>
        <v>0</v>
      </c>
      <c r="CW261" s="93" t="n">
        <f aca="false">IF(CW$87&gt;0,$F256,0)</f>
        <v>0</v>
      </c>
      <c r="CX261" s="93" t="n">
        <f aca="false">IF(CX$87&gt;0,$F256,0)</f>
        <v>0</v>
      </c>
      <c r="CY261" s="93" t="n">
        <f aca="false">IF(CY$87&gt;0,$F256,0)</f>
        <v>0</v>
      </c>
      <c r="CZ261" s="93" t="n">
        <f aca="false">IF(CZ$87&gt;0,$F256,0)</f>
        <v>0</v>
      </c>
      <c r="DA261" s="93" t="n">
        <f aca="false">IF(DA$87&gt;0,$F256,0)</f>
        <v>0</v>
      </c>
      <c r="DB261" s="93" t="n">
        <f aca="false">IF(DB$87&gt;0,$F256,0)</f>
        <v>0</v>
      </c>
    </row>
    <row r="262" customFormat="false" ht="14.25" hidden="false" customHeight="false" outlineLevel="3" collapsed="false">
      <c r="E262" s="3" t="str">
        <f aca="false">E257&amp;" fixed cost"</f>
        <v>[SPARE] fixed cost</v>
      </c>
      <c r="G262" s="71" t="str">
        <f aca="false">Currency_unit&amp;"'M"</f>
        <v>US$'M</v>
      </c>
      <c r="Y262" s="99" t="n">
        <f aca="false">SUM(AA262:DB262)</f>
        <v>0</v>
      </c>
      <c r="AA262" s="93" t="n">
        <f aca="false">IF(AA$87&gt;0,$F257,0)</f>
        <v>0</v>
      </c>
      <c r="AB262" s="93" t="n">
        <f aca="false">IF(AB$87&gt;0,$F257,0)</f>
        <v>0</v>
      </c>
      <c r="AC262" s="93" t="n">
        <f aca="false">IF(AC$87&gt;0,$F257,0)</f>
        <v>0</v>
      </c>
      <c r="AD262" s="93" t="n">
        <f aca="false">IF(AD$87&gt;0,$F257,0)</f>
        <v>0</v>
      </c>
      <c r="AE262" s="93" t="n">
        <f aca="false">IF(AE$87&gt;0,$F257,0)</f>
        <v>0</v>
      </c>
      <c r="AF262" s="93" t="n">
        <f aca="false">IF(AF$87&gt;0,$F257,0)</f>
        <v>0</v>
      </c>
      <c r="AG262" s="93" t="n">
        <f aca="false">IF(AG$87&gt;0,$F257,0)</f>
        <v>0</v>
      </c>
      <c r="AH262" s="93" t="n">
        <f aca="false">IF(AH$87&gt;0,$F257,0)</f>
        <v>0</v>
      </c>
      <c r="AI262" s="93" t="n">
        <f aca="false">IF(AI$87&gt;0,$F257,0)</f>
        <v>0</v>
      </c>
      <c r="AJ262" s="93" t="n">
        <f aca="false">IF(AJ$87&gt;0,$F257,0)</f>
        <v>0</v>
      </c>
      <c r="AK262" s="93" t="n">
        <f aca="false">IF(AK$87&gt;0,$F257,0)</f>
        <v>0</v>
      </c>
      <c r="AL262" s="93" t="n">
        <f aca="false">IF(AL$87&gt;0,$F257,0)</f>
        <v>0</v>
      </c>
      <c r="AM262" s="93" t="n">
        <f aca="false">IF(AM$87&gt;0,$F257,0)</f>
        <v>0</v>
      </c>
      <c r="AN262" s="93" t="n">
        <f aca="false">IF(AN$87&gt;0,$F257,0)</f>
        <v>0</v>
      </c>
      <c r="AO262" s="93" t="n">
        <f aca="false">IF(AO$87&gt;0,$F257,0)</f>
        <v>0</v>
      </c>
      <c r="AP262" s="93" t="n">
        <f aca="false">IF(AP$87&gt;0,$F257,0)</f>
        <v>0</v>
      </c>
      <c r="AQ262" s="93" t="n">
        <f aca="false">IF(AQ$87&gt;0,$F257,0)</f>
        <v>0</v>
      </c>
      <c r="AR262" s="93" t="n">
        <f aca="false">IF(AR$87&gt;0,$F257,0)</f>
        <v>0</v>
      </c>
      <c r="AS262" s="93" t="n">
        <f aca="false">IF(AS$87&gt;0,$F257,0)</f>
        <v>0</v>
      </c>
      <c r="AT262" s="93" t="n">
        <f aca="false">IF(AT$87&gt;0,$F257,0)</f>
        <v>0</v>
      </c>
      <c r="AU262" s="93" t="n">
        <f aca="false">IF(AU$87&gt;0,$F257,0)</f>
        <v>0</v>
      </c>
      <c r="AV262" s="93" t="n">
        <f aca="false">IF(AV$87&gt;0,$F257,0)</f>
        <v>0</v>
      </c>
      <c r="AW262" s="93" t="n">
        <f aca="false">IF(AW$87&gt;0,$F257,0)</f>
        <v>0</v>
      </c>
      <c r="AX262" s="93" t="n">
        <f aca="false">IF(AX$87&gt;0,$F257,0)</f>
        <v>0</v>
      </c>
      <c r="AY262" s="93" t="n">
        <f aca="false">IF(AY$87&gt;0,$F257,0)</f>
        <v>0</v>
      </c>
      <c r="AZ262" s="93" t="n">
        <f aca="false">IF(AZ$87&gt;0,$F257,0)</f>
        <v>0</v>
      </c>
      <c r="BA262" s="93" t="n">
        <f aca="false">IF(BA$87&gt;0,$F257,0)</f>
        <v>0</v>
      </c>
      <c r="BB262" s="93" t="n">
        <f aca="false">IF(BB$87&gt;0,$F257,0)</f>
        <v>0</v>
      </c>
      <c r="BC262" s="93" t="n">
        <f aca="false">IF(BC$87&gt;0,$F257,0)</f>
        <v>0</v>
      </c>
      <c r="BD262" s="93" t="n">
        <f aca="false">IF(BD$87&gt;0,$F257,0)</f>
        <v>0</v>
      </c>
      <c r="BE262" s="93" t="n">
        <f aca="false">IF(BE$87&gt;0,$F257,0)</f>
        <v>0</v>
      </c>
      <c r="BF262" s="93" t="n">
        <f aca="false">IF(BF$87&gt;0,$F257,0)</f>
        <v>0</v>
      </c>
      <c r="BG262" s="93" t="n">
        <f aca="false">IF(BG$87&gt;0,$F257,0)</f>
        <v>0</v>
      </c>
      <c r="BH262" s="93" t="n">
        <f aca="false">IF(BH$87&gt;0,$F257,0)</f>
        <v>0</v>
      </c>
      <c r="BI262" s="93" t="n">
        <f aca="false">IF(BI$87&gt;0,$F257,0)</f>
        <v>0</v>
      </c>
      <c r="BJ262" s="93" t="n">
        <f aca="false">IF(BJ$87&gt;0,$F257,0)</f>
        <v>0</v>
      </c>
      <c r="BK262" s="93" t="n">
        <f aca="false">IF(BK$87&gt;0,$F257,0)</f>
        <v>0</v>
      </c>
      <c r="BL262" s="93" t="n">
        <f aca="false">IF(BL$87&gt;0,$F257,0)</f>
        <v>0</v>
      </c>
      <c r="BM262" s="93" t="n">
        <f aca="false">IF(BM$87&gt;0,$F257,0)</f>
        <v>0</v>
      </c>
      <c r="BN262" s="93" t="n">
        <f aca="false">IF(BN$87&gt;0,$F257,0)</f>
        <v>0</v>
      </c>
      <c r="BO262" s="93" t="n">
        <f aca="false">IF(BO$87&gt;0,$F257,0)</f>
        <v>0</v>
      </c>
      <c r="BP262" s="93" t="n">
        <f aca="false">IF(BP$87&gt;0,$F257,0)</f>
        <v>0</v>
      </c>
      <c r="BQ262" s="93" t="n">
        <f aca="false">IF(BQ$87&gt;0,$F257,0)</f>
        <v>0</v>
      </c>
      <c r="BR262" s="93" t="n">
        <f aca="false">IF(BR$87&gt;0,$F257,0)</f>
        <v>0</v>
      </c>
      <c r="BS262" s="93" t="n">
        <f aca="false">IF(BS$87&gt;0,$F257,0)</f>
        <v>0</v>
      </c>
      <c r="BT262" s="93" t="n">
        <f aca="false">IF(BT$87&gt;0,$F257,0)</f>
        <v>0</v>
      </c>
      <c r="BU262" s="93" t="n">
        <f aca="false">IF(BU$87&gt;0,$F257,0)</f>
        <v>0</v>
      </c>
      <c r="BV262" s="93" t="n">
        <f aca="false">IF(BV$87&gt;0,$F257,0)</f>
        <v>0</v>
      </c>
      <c r="BW262" s="93" t="n">
        <f aca="false">IF(BW$87&gt;0,$F257,0)</f>
        <v>0</v>
      </c>
      <c r="BX262" s="93" t="n">
        <f aca="false">IF(BX$87&gt;0,$F257,0)</f>
        <v>0</v>
      </c>
      <c r="BY262" s="93" t="n">
        <f aca="false">IF(BY$87&gt;0,$F257,0)</f>
        <v>0</v>
      </c>
      <c r="BZ262" s="93" t="n">
        <f aca="false">IF(BZ$87&gt;0,$F257,0)</f>
        <v>0</v>
      </c>
      <c r="CA262" s="93" t="n">
        <f aca="false">IF(CA$87&gt;0,$F257,0)</f>
        <v>0</v>
      </c>
      <c r="CB262" s="93" t="n">
        <f aca="false">IF(CB$87&gt;0,$F257,0)</f>
        <v>0</v>
      </c>
      <c r="CC262" s="93" t="n">
        <f aca="false">IF(CC$87&gt;0,$F257,0)</f>
        <v>0</v>
      </c>
      <c r="CD262" s="93" t="n">
        <f aca="false">IF(CD$87&gt;0,$F257,0)</f>
        <v>0</v>
      </c>
      <c r="CE262" s="93" t="n">
        <f aca="false">IF(CE$87&gt;0,$F257,0)</f>
        <v>0</v>
      </c>
      <c r="CF262" s="93" t="n">
        <f aca="false">IF(CF$87&gt;0,$F257,0)</f>
        <v>0</v>
      </c>
      <c r="CG262" s="93" t="n">
        <f aca="false">IF(CG$87&gt;0,$F257,0)</f>
        <v>0</v>
      </c>
      <c r="CH262" s="93" t="n">
        <f aca="false">IF(CH$87&gt;0,$F257,0)</f>
        <v>0</v>
      </c>
      <c r="CI262" s="93" t="n">
        <f aca="false">IF(CI$87&gt;0,$F257,0)</f>
        <v>0</v>
      </c>
      <c r="CJ262" s="93" t="n">
        <f aca="false">IF(CJ$87&gt;0,$F257,0)</f>
        <v>0</v>
      </c>
      <c r="CK262" s="93" t="n">
        <f aca="false">IF(CK$87&gt;0,$F257,0)</f>
        <v>0</v>
      </c>
      <c r="CL262" s="93" t="n">
        <f aca="false">IF(CL$87&gt;0,$F257,0)</f>
        <v>0</v>
      </c>
      <c r="CM262" s="93" t="n">
        <f aca="false">IF(CM$87&gt;0,$F257,0)</f>
        <v>0</v>
      </c>
      <c r="CN262" s="93" t="n">
        <f aca="false">IF(CN$87&gt;0,$F257,0)</f>
        <v>0</v>
      </c>
      <c r="CO262" s="93" t="n">
        <f aca="false">IF(CO$87&gt;0,$F257,0)</f>
        <v>0</v>
      </c>
      <c r="CP262" s="93" t="n">
        <f aca="false">IF(CP$87&gt;0,$F257,0)</f>
        <v>0</v>
      </c>
      <c r="CQ262" s="93" t="n">
        <f aca="false">IF(CQ$87&gt;0,$F257,0)</f>
        <v>0</v>
      </c>
      <c r="CR262" s="93" t="n">
        <f aca="false">IF(CR$87&gt;0,$F257,0)</f>
        <v>0</v>
      </c>
      <c r="CS262" s="93" t="n">
        <f aca="false">IF(CS$87&gt;0,$F257,0)</f>
        <v>0</v>
      </c>
      <c r="CT262" s="93" t="n">
        <f aca="false">IF(CT$87&gt;0,$F257,0)</f>
        <v>0</v>
      </c>
      <c r="CU262" s="93" t="n">
        <f aca="false">IF(CU$87&gt;0,$F257,0)</f>
        <v>0</v>
      </c>
      <c r="CV262" s="93" t="n">
        <f aca="false">IF(CV$87&gt;0,$F257,0)</f>
        <v>0</v>
      </c>
      <c r="CW262" s="93" t="n">
        <f aca="false">IF(CW$87&gt;0,$F257,0)</f>
        <v>0</v>
      </c>
      <c r="CX262" s="93" t="n">
        <f aca="false">IF(CX$87&gt;0,$F257,0)</f>
        <v>0</v>
      </c>
      <c r="CY262" s="93" t="n">
        <f aca="false">IF(CY$87&gt;0,$F257,0)</f>
        <v>0</v>
      </c>
      <c r="CZ262" s="93" t="n">
        <f aca="false">IF(CZ$87&gt;0,$F257,0)</f>
        <v>0</v>
      </c>
      <c r="DA262" s="93" t="n">
        <f aca="false">IF(DA$87&gt;0,$F257,0)</f>
        <v>0</v>
      </c>
      <c r="DB262" s="93" t="n">
        <f aca="false">IF(DB$87&gt;0,$F257,0)</f>
        <v>0</v>
      </c>
    </row>
    <row r="263" customFormat="false" ht="14.25" hidden="false" customHeight="false" outlineLevel="3" collapsed="false">
      <c r="E263" s="3" t="str">
        <f aca="false">E258&amp;" fixed cost"</f>
        <v>[SPARE] fixed cost</v>
      </c>
      <c r="G263" s="71" t="str">
        <f aca="false">Currency_unit&amp;"'M"</f>
        <v>US$'M</v>
      </c>
      <c r="Y263" s="99" t="n">
        <f aca="false">SUM(AA263:DB263)</f>
        <v>0</v>
      </c>
      <c r="AA263" s="93" t="n">
        <f aca="false">IF(AA$87&gt;0,$F258,0)</f>
        <v>0</v>
      </c>
      <c r="AB263" s="93" t="n">
        <f aca="false">IF(AB$87&gt;0,$F258,0)</f>
        <v>0</v>
      </c>
      <c r="AC263" s="93" t="n">
        <f aca="false">IF(AC$87&gt;0,$F258,0)</f>
        <v>0</v>
      </c>
      <c r="AD263" s="93" t="n">
        <f aca="false">IF(AD$87&gt;0,$F258,0)</f>
        <v>0</v>
      </c>
      <c r="AE263" s="93" t="n">
        <f aca="false">IF(AE$87&gt;0,$F258,0)</f>
        <v>0</v>
      </c>
      <c r="AF263" s="93" t="n">
        <f aca="false">IF(AF$87&gt;0,$F258,0)</f>
        <v>0</v>
      </c>
      <c r="AG263" s="93" t="n">
        <f aca="false">IF(AG$87&gt;0,$F258,0)</f>
        <v>0</v>
      </c>
      <c r="AH263" s="93" t="n">
        <f aca="false">IF(AH$87&gt;0,$F258,0)</f>
        <v>0</v>
      </c>
      <c r="AI263" s="93" t="n">
        <f aca="false">IF(AI$87&gt;0,$F258,0)</f>
        <v>0</v>
      </c>
      <c r="AJ263" s="93" t="n">
        <f aca="false">IF(AJ$87&gt;0,$F258,0)</f>
        <v>0</v>
      </c>
      <c r="AK263" s="93" t="n">
        <f aca="false">IF(AK$87&gt;0,$F258,0)</f>
        <v>0</v>
      </c>
      <c r="AL263" s="93" t="n">
        <f aca="false">IF(AL$87&gt;0,$F258,0)</f>
        <v>0</v>
      </c>
      <c r="AM263" s="93" t="n">
        <f aca="false">IF(AM$87&gt;0,$F258,0)</f>
        <v>0</v>
      </c>
      <c r="AN263" s="93" t="n">
        <f aca="false">IF(AN$87&gt;0,$F258,0)</f>
        <v>0</v>
      </c>
      <c r="AO263" s="93" t="n">
        <f aca="false">IF(AO$87&gt;0,$F258,0)</f>
        <v>0</v>
      </c>
      <c r="AP263" s="93" t="n">
        <f aca="false">IF(AP$87&gt;0,$F258,0)</f>
        <v>0</v>
      </c>
      <c r="AQ263" s="93" t="n">
        <f aca="false">IF(AQ$87&gt;0,$F258,0)</f>
        <v>0</v>
      </c>
      <c r="AR263" s="93" t="n">
        <f aca="false">IF(AR$87&gt;0,$F258,0)</f>
        <v>0</v>
      </c>
      <c r="AS263" s="93" t="n">
        <f aca="false">IF(AS$87&gt;0,$F258,0)</f>
        <v>0</v>
      </c>
      <c r="AT263" s="93" t="n">
        <f aca="false">IF(AT$87&gt;0,$F258,0)</f>
        <v>0</v>
      </c>
      <c r="AU263" s="93" t="n">
        <f aca="false">IF(AU$87&gt;0,$F258,0)</f>
        <v>0</v>
      </c>
      <c r="AV263" s="93" t="n">
        <f aca="false">IF(AV$87&gt;0,$F258,0)</f>
        <v>0</v>
      </c>
      <c r="AW263" s="93" t="n">
        <f aca="false">IF(AW$87&gt;0,$F258,0)</f>
        <v>0</v>
      </c>
      <c r="AX263" s="93" t="n">
        <f aca="false">IF(AX$87&gt;0,$F258,0)</f>
        <v>0</v>
      </c>
      <c r="AY263" s="93" t="n">
        <f aca="false">IF(AY$87&gt;0,$F258,0)</f>
        <v>0</v>
      </c>
      <c r="AZ263" s="93" t="n">
        <f aca="false">IF(AZ$87&gt;0,$F258,0)</f>
        <v>0</v>
      </c>
      <c r="BA263" s="93" t="n">
        <f aca="false">IF(BA$87&gt;0,$F258,0)</f>
        <v>0</v>
      </c>
      <c r="BB263" s="93" t="n">
        <f aca="false">IF(BB$87&gt;0,$F258,0)</f>
        <v>0</v>
      </c>
      <c r="BC263" s="93" t="n">
        <f aca="false">IF(BC$87&gt;0,$F258,0)</f>
        <v>0</v>
      </c>
      <c r="BD263" s="93" t="n">
        <f aca="false">IF(BD$87&gt;0,$F258,0)</f>
        <v>0</v>
      </c>
      <c r="BE263" s="93" t="n">
        <f aca="false">IF(BE$87&gt;0,$F258,0)</f>
        <v>0</v>
      </c>
      <c r="BF263" s="93" t="n">
        <f aca="false">IF(BF$87&gt;0,$F258,0)</f>
        <v>0</v>
      </c>
      <c r="BG263" s="93" t="n">
        <f aca="false">IF(BG$87&gt;0,$F258,0)</f>
        <v>0</v>
      </c>
      <c r="BH263" s="93" t="n">
        <f aca="false">IF(BH$87&gt;0,$F258,0)</f>
        <v>0</v>
      </c>
      <c r="BI263" s="93" t="n">
        <f aca="false">IF(BI$87&gt;0,$F258,0)</f>
        <v>0</v>
      </c>
      <c r="BJ263" s="93" t="n">
        <f aca="false">IF(BJ$87&gt;0,$F258,0)</f>
        <v>0</v>
      </c>
      <c r="BK263" s="93" t="n">
        <f aca="false">IF(BK$87&gt;0,$F258,0)</f>
        <v>0</v>
      </c>
      <c r="BL263" s="93" t="n">
        <f aca="false">IF(BL$87&gt;0,$F258,0)</f>
        <v>0</v>
      </c>
      <c r="BM263" s="93" t="n">
        <f aca="false">IF(BM$87&gt;0,$F258,0)</f>
        <v>0</v>
      </c>
      <c r="BN263" s="93" t="n">
        <f aca="false">IF(BN$87&gt;0,$F258,0)</f>
        <v>0</v>
      </c>
      <c r="BO263" s="93" t="n">
        <f aca="false">IF(BO$87&gt;0,$F258,0)</f>
        <v>0</v>
      </c>
      <c r="BP263" s="93" t="n">
        <f aca="false">IF(BP$87&gt;0,$F258,0)</f>
        <v>0</v>
      </c>
      <c r="BQ263" s="93" t="n">
        <f aca="false">IF(BQ$87&gt;0,$F258,0)</f>
        <v>0</v>
      </c>
      <c r="BR263" s="93" t="n">
        <f aca="false">IF(BR$87&gt;0,$F258,0)</f>
        <v>0</v>
      </c>
      <c r="BS263" s="93" t="n">
        <f aca="false">IF(BS$87&gt;0,$F258,0)</f>
        <v>0</v>
      </c>
      <c r="BT263" s="93" t="n">
        <f aca="false">IF(BT$87&gt;0,$F258,0)</f>
        <v>0</v>
      </c>
      <c r="BU263" s="93" t="n">
        <f aca="false">IF(BU$87&gt;0,$F258,0)</f>
        <v>0</v>
      </c>
      <c r="BV263" s="93" t="n">
        <f aca="false">IF(BV$87&gt;0,$F258,0)</f>
        <v>0</v>
      </c>
      <c r="BW263" s="93" t="n">
        <f aca="false">IF(BW$87&gt;0,$F258,0)</f>
        <v>0</v>
      </c>
      <c r="BX263" s="93" t="n">
        <f aca="false">IF(BX$87&gt;0,$F258,0)</f>
        <v>0</v>
      </c>
      <c r="BY263" s="93" t="n">
        <f aca="false">IF(BY$87&gt;0,$F258,0)</f>
        <v>0</v>
      </c>
      <c r="BZ263" s="93" t="n">
        <f aca="false">IF(BZ$87&gt;0,$F258,0)</f>
        <v>0</v>
      </c>
      <c r="CA263" s="93" t="n">
        <f aca="false">IF(CA$87&gt;0,$F258,0)</f>
        <v>0</v>
      </c>
      <c r="CB263" s="93" t="n">
        <f aca="false">IF(CB$87&gt;0,$F258,0)</f>
        <v>0</v>
      </c>
      <c r="CC263" s="93" t="n">
        <f aca="false">IF(CC$87&gt;0,$F258,0)</f>
        <v>0</v>
      </c>
      <c r="CD263" s="93" t="n">
        <f aca="false">IF(CD$87&gt;0,$F258,0)</f>
        <v>0</v>
      </c>
      <c r="CE263" s="93" t="n">
        <f aca="false">IF(CE$87&gt;0,$F258,0)</f>
        <v>0</v>
      </c>
      <c r="CF263" s="93" t="n">
        <f aca="false">IF(CF$87&gt;0,$F258,0)</f>
        <v>0</v>
      </c>
      <c r="CG263" s="93" t="n">
        <f aca="false">IF(CG$87&gt;0,$F258,0)</f>
        <v>0</v>
      </c>
      <c r="CH263" s="93" t="n">
        <f aca="false">IF(CH$87&gt;0,$F258,0)</f>
        <v>0</v>
      </c>
      <c r="CI263" s="93" t="n">
        <f aca="false">IF(CI$87&gt;0,$F258,0)</f>
        <v>0</v>
      </c>
      <c r="CJ263" s="93" t="n">
        <f aca="false">IF(CJ$87&gt;0,$F258,0)</f>
        <v>0</v>
      </c>
      <c r="CK263" s="93" t="n">
        <f aca="false">IF(CK$87&gt;0,$F258,0)</f>
        <v>0</v>
      </c>
      <c r="CL263" s="93" t="n">
        <f aca="false">IF(CL$87&gt;0,$F258,0)</f>
        <v>0</v>
      </c>
      <c r="CM263" s="93" t="n">
        <f aca="false">IF(CM$87&gt;0,$F258,0)</f>
        <v>0</v>
      </c>
      <c r="CN263" s="93" t="n">
        <f aca="false">IF(CN$87&gt;0,$F258,0)</f>
        <v>0</v>
      </c>
      <c r="CO263" s="93" t="n">
        <f aca="false">IF(CO$87&gt;0,$F258,0)</f>
        <v>0</v>
      </c>
      <c r="CP263" s="93" t="n">
        <f aca="false">IF(CP$87&gt;0,$F258,0)</f>
        <v>0</v>
      </c>
      <c r="CQ263" s="93" t="n">
        <f aca="false">IF(CQ$87&gt;0,$F258,0)</f>
        <v>0</v>
      </c>
      <c r="CR263" s="93" t="n">
        <f aca="false">IF(CR$87&gt;0,$F258,0)</f>
        <v>0</v>
      </c>
      <c r="CS263" s="93" t="n">
        <f aca="false">IF(CS$87&gt;0,$F258,0)</f>
        <v>0</v>
      </c>
      <c r="CT263" s="93" t="n">
        <f aca="false">IF(CT$87&gt;0,$F258,0)</f>
        <v>0</v>
      </c>
      <c r="CU263" s="93" t="n">
        <f aca="false">IF(CU$87&gt;0,$F258,0)</f>
        <v>0</v>
      </c>
      <c r="CV263" s="93" t="n">
        <f aca="false">IF(CV$87&gt;0,$F258,0)</f>
        <v>0</v>
      </c>
      <c r="CW263" s="93" t="n">
        <f aca="false">IF(CW$87&gt;0,$F258,0)</f>
        <v>0</v>
      </c>
      <c r="CX263" s="93" t="n">
        <f aca="false">IF(CX$87&gt;0,$F258,0)</f>
        <v>0</v>
      </c>
      <c r="CY263" s="93" t="n">
        <f aca="false">IF(CY$87&gt;0,$F258,0)</f>
        <v>0</v>
      </c>
      <c r="CZ263" s="93" t="n">
        <f aca="false">IF(CZ$87&gt;0,$F258,0)</f>
        <v>0</v>
      </c>
      <c r="DA263" s="93" t="n">
        <f aca="false">IF(DA$87&gt;0,$F258,0)</f>
        <v>0</v>
      </c>
      <c r="DB263" s="93" t="n">
        <f aca="false">IF(DB$87&gt;0,$F258,0)</f>
        <v>0</v>
      </c>
    </row>
    <row r="264" customFormat="false" ht="46.95" hidden="false" customHeight="false" outlineLevel="3" collapsed="false">
      <c r="E264" s="86" t="s">
        <v>386</v>
      </c>
      <c r="G264" s="71" t="str">
        <f aca="false">Currency_unit&amp;"'M"</f>
        <v>US$'M</v>
      </c>
      <c r="H264" s="70" t="s">
        <v>387</v>
      </c>
      <c r="Y264" s="138" t="n">
        <f aca="false">SUM(AA264:DB264)</f>
        <v>6908.44525</v>
      </c>
      <c r="AA264" s="139" t="n">
        <f aca="false">SUM(AA260:AA263)</f>
        <v>0</v>
      </c>
      <c r="AB264" s="139" t="n">
        <f aca="false">SUM(AB260:AB263)</f>
        <v>0</v>
      </c>
      <c r="AC264" s="139" t="n">
        <f aca="false">SUM(AC260:AC263)</f>
        <v>0</v>
      </c>
      <c r="AD264" s="139" t="n">
        <f aca="false">SUM(AD260:AD263)</f>
        <v>0</v>
      </c>
      <c r="AE264" s="139" t="n">
        <f aca="false">SUM(AE260:AE263)</f>
        <v>137.9</v>
      </c>
      <c r="AF264" s="139" t="n">
        <f aca="false">SUM(AF260:AF263)</f>
        <v>137.9</v>
      </c>
      <c r="AG264" s="139" t="n">
        <f aca="false">SUM(AG260:AG263)</f>
        <v>137.9</v>
      </c>
      <c r="AH264" s="139" t="n">
        <f aca="false">SUM(AH260:AH263)</f>
        <v>137.9</v>
      </c>
      <c r="AI264" s="139" t="n">
        <f aca="false">SUM(AI260:AI263)</f>
        <v>137.9</v>
      </c>
      <c r="AJ264" s="139" t="n">
        <f aca="false">SUM(AJ260:AJ263)</f>
        <v>137.9</v>
      </c>
      <c r="AK264" s="139" t="n">
        <f aca="false">SUM(AK260:AK263)</f>
        <v>137.9</v>
      </c>
      <c r="AL264" s="139" t="n">
        <f aca="false">SUM(AL260:AL263)</f>
        <v>137.9</v>
      </c>
      <c r="AM264" s="139" t="n">
        <f aca="false">SUM(AM260:AM263)</f>
        <v>137.9</v>
      </c>
      <c r="AN264" s="139" t="n">
        <f aca="false">SUM(AN260:AN263)</f>
        <v>137.9</v>
      </c>
      <c r="AO264" s="139" t="n">
        <f aca="false">SUM(AO260:AO263)</f>
        <v>137.9</v>
      </c>
      <c r="AP264" s="139" t="n">
        <f aca="false">SUM(AP260:AP263)</f>
        <v>137.9</v>
      </c>
      <c r="AQ264" s="139" t="n">
        <f aca="false">SUM(AQ260:AQ263)</f>
        <v>137.9</v>
      </c>
      <c r="AR264" s="139" t="n">
        <f aca="false">SUM(AR260:AR263)</f>
        <v>137.9</v>
      </c>
      <c r="AS264" s="139" t="n">
        <f aca="false">SUM(AS260:AS263)</f>
        <v>137.9</v>
      </c>
      <c r="AT264" s="139" t="n">
        <f aca="false">SUM(AT260:AT263)</f>
        <v>137.9</v>
      </c>
      <c r="AU264" s="139" t="n">
        <f aca="false">SUM(AU260:AU263)</f>
        <v>137.9</v>
      </c>
      <c r="AV264" s="139" t="n">
        <f aca="false">SUM(AV260:AV263)</f>
        <v>137.9</v>
      </c>
      <c r="AW264" s="139" t="n">
        <f aca="false">SUM(AW260:AW263)</f>
        <v>137.9</v>
      </c>
      <c r="AX264" s="139" t="n">
        <f aca="false">SUM(AX260:AX263)</f>
        <v>137.9</v>
      </c>
      <c r="AY264" s="139" t="n">
        <f aca="false">SUM(AY260:AY263)</f>
        <v>137.9</v>
      </c>
      <c r="AZ264" s="139" t="n">
        <f aca="false">SUM(AZ260:AZ263)</f>
        <v>137.9</v>
      </c>
      <c r="BA264" s="139" t="n">
        <f aca="false">SUM(BA260:BA263)</f>
        <v>137.9</v>
      </c>
      <c r="BB264" s="139" t="n">
        <f aca="false">SUM(BB260:BB263)</f>
        <v>137.9</v>
      </c>
      <c r="BC264" s="139" t="n">
        <f aca="false">SUM(BC260:BC263)</f>
        <v>137.9</v>
      </c>
      <c r="BD264" s="139" t="n">
        <f aca="false">SUM(BD260:BD263)</f>
        <v>137.9</v>
      </c>
      <c r="BE264" s="139" t="n">
        <f aca="false">SUM(BE260:BE263)</f>
        <v>137.9</v>
      </c>
      <c r="BF264" s="139" t="n">
        <f aca="false">SUM(BF260:BF263)</f>
        <v>137.9</v>
      </c>
      <c r="BG264" s="139" t="n">
        <f aca="false">SUM(BG260:BG263)</f>
        <v>137.9</v>
      </c>
      <c r="BH264" s="139" t="n">
        <f aca="false">SUM(BH260:BH263)</f>
        <v>137.9</v>
      </c>
      <c r="BI264" s="139" t="n">
        <f aca="false">SUM(BI260:BI263)</f>
        <v>137.9</v>
      </c>
      <c r="BJ264" s="139" t="n">
        <f aca="false">SUM(BJ260:BJ263)</f>
        <v>137.9</v>
      </c>
      <c r="BK264" s="139" t="n">
        <f aca="false">SUM(BK260:BK263)</f>
        <v>137.9</v>
      </c>
      <c r="BL264" s="139" t="n">
        <f aca="false">SUM(BL260:BL263)</f>
        <v>137.9</v>
      </c>
      <c r="BM264" s="139" t="n">
        <f aca="false">SUM(BM260:BM263)</f>
        <v>137.9</v>
      </c>
      <c r="BN264" s="139" t="n">
        <f aca="false">SUM(BN260:BN263)</f>
        <v>137.9</v>
      </c>
      <c r="BO264" s="139" t="n">
        <f aca="false">SUM(BO260:BO263)</f>
        <v>137.9</v>
      </c>
      <c r="BP264" s="139" t="n">
        <f aca="false">SUM(BP260:BP263)</f>
        <v>137.9</v>
      </c>
      <c r="BQ264" s="139" t="n">
        <f aca="false">SUM(BQ260:BQ263)</f>
        <v>137.9</v>
      </c>
      <c r="BR264" s="139" t="n">
        <f aca="false">SUM(BR260:BR263)</f>
        <v>137.9</v>
      </c>
      <c r="BS264" s="139" t="n">
        <f aca="false">SUM(BS260:BS263)</f>
        <v>137.9</v>
      </c>
      <c r="BT264" s="139" t="n">
        <f aca="false">SUM(BT260:BT263)</f>
        <v>137.9</v>
      </c>
      <c r="BU264" s="139" t="n">
        <f aca="false">SUM(BU260:BU263)</f>
        <v>137.9</v>
      </c>
      <c r="BV264" s="139" t="n">
        <f aca="false">SUM(BV260:BV263)</f>
        <v>137.9</v>
      </c>
      <c r="BW264" s="139" t="n">
        <f aca="false">SUM(BW260:BW263)</f>
        <v>137.9</v>
      </c>
      <c r="BX264" s="139" t="n">
        <f aca="false">SUM(BX260:BX263)</f>
        <v>137.9</v>
      </c>
      <c r="BY264" s="139" t="n">
        <f aca="false">SUM(BY260:BY263)</f>
        <v>137.9</v>
      </c>
      <c r="BZ264" s="139" t="n">
        <f aca="false">SUM(BZ260:BZ263)</f>
        <v>137.9</v>
      </c>
      <c r="CA264" s="139" t="n">
        <f aca="false">SUM(CA260:CA263)</f>
        <v>137.9</v>
      </c>
      <c r="CB264" s="139" t="n">
        <f aca="false">SUM(CB260:CB263)</f>
        <v>137.9</v>
      </c>
      <c r="CC264" s="139" t="n">
        <f aca="false">SUM(CC260:CC263)</f>
        <v>13.44525</v>
      </c>
      <c r="CD264" s="139" t="n">
        <f aca="false">SUM(CD260:CD263)</f>
        <v>0</v>
      </c>
      <c r="CE264" s="139" t="n">
        <f aca="false">SUM(CE260:CE263)</f>
        <v>0</v>
      </c>
      <c r="CF264" s="139" t="n">
        <f aca="false">SUM(CF260:CF263)</f>
        <v>0</v>
      </c>
      <c r="CG264" s="139" t="n">
        <f aca="false">SUM(CG260:CG263)</f>
        <v>0</v>
      </c>
      <c r="CH264" s="139" t="n">
        <f aca="false">SUM(CH260:CH263)</f>
        <v>0</v>
      </c>
      <c r="CI264" s="139" t="n">
        <f aca="false">SUM(CI260:CI263)</f>
        <v>0</v>
      </c>
      <c r="CJ264" s="139" t="n">
        <f aca="false">SUM(CJ260:CJ263)</f>
        <v>0</v>
      </c>
      <c r="CK264" s="139" t="n">
        <f aca="false">SUM(CK260:CK263)</f>
        <v>0</v>
      </c>
      <c r="CL264" s="139" t="n">
        <f aca="false">SUM(CL260:CL263)</f>
        <v>0</v>
      </c>
      <c r="CM264" s="139" t="n">
        <f aca="false">SUM(CM260:CM263)</f>
        <v>0</v>
      </c>
      <c r="CN264" s="139" t="n">
        <f aca="false">SUM(CN260:CN263)</f>
        <v>0</v>
      </c>
      <c r="CO264" s="139" t="n">
        <f aca="false">SUM(CO260:CO263)</f>
        <v>0</v>
      </c>
      <c r="CP264" s="139" t="n">
        <f aca="false">SUM(CP260:CP263)</f>
        <v>0</v>
      </c>
      <c r="CQ264" s="139" t="n">
        <f aca="false">SUM(CQ260:CQ263)</f>
        <v>0</v>
      </c>
      <c r="CR264" s="139" t="n">
        <f aca="false">SUM(CR260:CR263)</f>
        <v>0</v>
      </c>
      <c r="CS264" s="139" t="n">
        <f aca="false">SUM(CS260:CS263)</f>
        <v>0</v>
      </c>
      <c r="CT264" s="139" t="n">
        <f aca="false">SUM(CT260:CT263)</f>
        <v>0</v>
      </c>
      <c r="CU264" s="139" t="n">
        <f aca="false">SUM(CU260:CU263)</f>
        <v>0</v>
      </c>
      <c r="CV264" s="139" t="n">
        <f aca="false">SUM(CV260:CV263)</f>
        <v>0</v>
      </c>
      <c r="CW264" s="139" t="n">
        <f aca="false">SUM(CW260:CW263)</f>
        <v>0</v>
      </c>
      <c r="CX264" s="139" t="n">
        <f aca="false">SUM(CX260:CX263)</f>
        <v>0</v>
      </c>
      <c r="CY264" s="139" t="n">
        <f aca="false">SUM(CY260:CY263)</f>
        <v>0</v>
      </c>
      <c r="CZ264" s="139" t="n">
        <f aca="false">SUM(CZ260:CZ263)</f>
        <v>0</v>
      </c>
      <c r="DA264" s="139" t="n">
        <f aca="false">SUM(DA260:DA263)</f>
        <v>0</v>
      </c>
      <c r="DB264" s="139" t="n">
        <f aca="false">SUM(DB260:DB263)</f>
        <v>0</v>
      </c>
    </row>
    <row r="265" customFormat="false" ht="14.25" hidden="false" customHeight="false" outlineLevel="3" collapsed="false"/>
    <row r="266" customFormat="false" ht="14.25" hidden="false" customHeight="false" outlineLevel="3" collapsed="false">
      <c r="C266" s="78" t="s">
        <v>282</v>
      </c>
    </row>
    <row r="267" customFormat="false" ht="14.25" hidden="false" customHeight="false" outlineLevel="3" collapsed="false"/>
    <row r="268" customFormat="false" ht="14.25" hidden="false" customHeight="false" outlineLevel="3" collapsed="false">
      <c r="E268" s="86" t="s">
        <v>388</v>
      </c>
      <c r="G268" s="71" t="str">
        <f aca="false">Currency_unit&amp;"'M"</f>
        <v>US$'M</v>
      </c>
      <c r="Y268" s="138" t="n">
        <f aca="false">SUM(AA268:DB268)</f>
        <v>0</v>
      </c>
      <c r="AA268" s="139" t="n">
        <f aca="false">'Assumptions - Base'!AA214</f>
        <v>0</v>
      </c>
      <c r="AB268" s="139" t="n">
        <f aca="false">'Assumptions - Base'!AB214</f>
        <v>0</v>
      </c>
      <c r="AC268" s="139" t="n">
        <f aca="false">'Assumptions - Base'!AC214</f>
        <v>0</v>
      </c>
      <c r="AD268" s="139" t="n">
        <f aca="false">'Assumptions - Base'!AD214</f>
        <v>0</v>
      </c>
      <c r="AE268" s="139" t="n">
        <f aca="false">'Assumptions - Base'!AE214</f>
        <v>0</v>
      </c>
      <c r="AF268" s="139" t="n">
        <f aca="false">'Assumptions - Base'!AF214</f>
        <v>0</v>
      </c>
      <c r="AG268" s="139" t="n">
        <f aca="false">'Assumptions - Base'!AG214</f>
        <v>0</v>
      </c>
      <c r="AH268" s="139" t="n">
        <f aca="false">'Assumptions - Base'!AH214</f>
        <v>0</v>
      </c>
      <c r="AI268" s="139" t="n">
        <f aca="false">'Assumptions - Base'!AI214</f>
        <v>0</v>
      </c>
      <c r="AJ268" s="139" t="n">
        <f aca="false">'Assumptions - Base'!AJ214</f>
        <v>0</v>
      </c>
      <c r="AK268" s="139" t="n">
        <f aca="false">'Assumptions - Base'!AK214</f>
        <v>0</v>
      </c>
      <c r="AL268" s="139" t="n">
        <f aca="false">'Assumptions - Base'!AL214</f>
        <v>0</v>
      </c>
      <c r="AM268" s="139" t="n">
        <f aca="false">'Assumptions - Base'!AM214</f>
        <v>0</v>
      </c>
      <c r="AN268" s="139" t="n">
        <f aca="false">'Assumptions - Base'!AN214</f>
        <v>0</v>
      </c>
      <c r="AO268" s="139" t="n">
        <f aca="false">'Assumptions - Base'!AO214</f>
        <v>0</v>
      </c>
      <c r="AP268" s="139" t="n">
        <f aca="false">'Assumptions - Base'!AP214</f>
        <v>0</v>
      </c>
      <c r="AQ268" s="139" t="n">
        <f aca="false">'Assumptions - Base'!AQ214</f>
        <v>0</v>
      </c>
      <c r="AR268" s="139" t="n">
        <f aca="false">'Assumptions - Base'!AR214</f>
        <v>0</v>
      </c>
      <c r="AS268" s="139" t="n">
        <f aca="false">'Assumptions - Base'!AS214</f>
        <v>0</v>
      </c>
      <c r="AT268" s="139" t="n">
        <f aca="false">'Assumptions - Base'!AT214</f>
        <v>0</v>
      </c>
      <c r="AU268" s="139" t="n">
        <f aca="false">'Assumptions - Base'!AU214</f>
        <v>0</v>
      </c>
      <c r="AV268" s="139" t="n">
        <f aca="false">'Assumptions - Base'!AV214</f>
        <v>0</v>
      </c>
      <c r="AW268" s="139" t="n">
        <f aca="false">'Assumptions - Base'!AW214</f>
        <v>0</v>
      </c>
      <c r="AX268" s="139" t="n">
        <f aca="false">'Assumptions - Base'!AX214</f>
        <v>0</v>
      </c>
      <c r="AY268" s="139" t="n">
        <f aca="false">'Assumptions - Base'!AY214</f>
        <v>0</v>
      </c>
      <c r="AZ268" s="139" t="n">
        <f aca="false">'Assumptions - Base'!AZ214</f>
        <v>0</v>
      </c>
      <c r="BA268" s="139" t="n">
        <f aca="false">'Assumptions - Base'!BA214</f>
        <v>0</v>
      </c>
      <c r="BB268" s="139" t="n">
        <f aca="false">'Assumptions - Base'!BB214</f>
        <v>0</v>
      </c>
      <c r="BC268" s="139" t="n">
        <f aca="false">'Assumptions - Base'!BC214</f>
        <v>0</v>
      </c>
      <c r="BD268" s="139" t="n">
        <f aca="false">'Assumptions - Base'!BD214</f>
        <v>0</v>
      </c>
      <c r="BE268" s="139" t="n">
        <f aca="false">'Assumptions - Base'!BE214</f>
        <v>0</v>
      </c>
      <c r="BF268" s="139" t="n">
        <f aca="false">'Assumptions - Base'!BF214</f>
        <v>0</v>
      </c>
      <c r="BG268" s="139" t="n">
        <f aca="false">'Assumptions - Base'!BG214</f>
        <v>0</v>
      </c>
      <c r="BH268" s="139" t="n">
        <f aca="false">'Assumptions - Base'!BH214</f>
        <v>0</v>
      </c>
      <c r="BI268" s="139" t="n">
        <f aca="false">'Assumptions - Base'!BI214</f>
        <v>0</v>
      </c>
      <c r="BJ268" s="139" t="n">
        <f aca="false">'Assumptions - Base'!BJ214</f>
        <v>0</v>
      </c>
      <c r="BK268" s="139" t="n">
        <f aca="false">'Assumptions - Base'!BK214</f>
        <v>0</v>
      </c>
      <c r="BL268" s="139" t="n">
        <f aca="false">'Assumptions - Base'!BL214</f>
        <v>0</v>
      </c>
      <c r="BM268" s="139" t="n">
        <f aca="false">'Assumptions - Base'!BM214</f>
        <v>0</v>
      </c>
      <c r="BN268" s="139" t="n">
        <f aca="false">'Assumptions - Base'!BN214</f>
        <v>0</v>
      </c>
      <c r="BO268" s="139" t="n">
        <f aca="false">'Assumptions - Base'!BO214</f>
        <v>0</v>
      </c>
      <c r="BP268" s="139" t="n">
        <f aca="false">'Assumptions - Base'!BP214</f>
        <v>0</v>
      </c>
      <c r="BQ268" s="139" t="n">
        <f aca="false">'Assumptions - Base'!BQ214</f>
        <v>0</v>
      </c>
      <c r="BR268" s="139" t="n">
        <f aca="false">'Assumptions - Base'!BR214</f>
        <v>0</v>
      </c>
      <c r="BS268" s="139" t="n">
        <f aca="false">'Assumptions - Base'!BS214</f>
        <v>0</v>
      </c>
      <c r="BT268" s="139" t="n">
        <f aca="false">'Assumptions - Base'!BT214</f>
        <v>0</v>
      </c>
      <c r="BU268" s="139" t="n">
        <f aca="false">'Assumptions - Base'!BU214</f>
        <v>0</v>
      </c>
      <c r="BV268" s="139" t="n">
        <f aca="false">'Assumptions - Base'!BV214</f>
        <v>0</v>
      </c>
      <c r="BW268" s="139" t="n">
        <f aca="false">'Assumptions - Base'!BW214</f>
        <v>0</v>
      </c>
      <c r="BX268" s="139" t="n">
        <f aca="false">'Assumptions - Base'!BX214</f>
        <v>0</v>
      </c>
      <c r="BY268" s="139" t="n">
        <f aca="false">'Assumptions - Base'!BY214</f>
        <v>0</v>
      </c>
      <c r="BZ268" s="139" t="n">
        <f aca="false">'Assumptions - Base'!BZ214</f>
        <v>0</v>
      </c>
      <c r="CA268" s="139" t="n">
        <f aca="false">'Assumptions - Base'!CA214</f>
        <v>0</v>
      </c>
      <c r="CB268" s="139" t="n">
        <f aca="false">'Assumptions - Base'!CB214</f>
        <v>0</v>
      </c>
      <c r="CC268" s="139" t="n">
        <f aca="false">'Assumptions - Base'!CC214</f>
        <v>0</v>
      </c>
      <c r="CD268" s="139" t="n">
        <f aca="false">'Assumptions - Base'!CD214</f>
        <v>0</v>
      </c>
      <c r="CE268" s="139" t="n">
        <f aca="false">'Assumptions - Base'!CE214</f>
        <v>0</v>
      </c>
      <c r="CF268" s="139" t="n">
        <f aca="false">'Assumptions - Base'!CF214</f>
        <v>0</v>
      </c>
      <c r="CG268" s="139" t="n">
        <f aca="false">'Assumptions - Base'!CG214</f>
        <v>0</v>
      </c>
      <c r="CH268" s="139" t="n">
        <f aca="false">'Assumptions - Base'!CH214</f>
        <v>0</v>
      </c>
      <c r="CI268" s="139" t="n">
        <f aca="false">'Assumptions - Base'!CI214</f>
        <v>0</v>
      </c>
      <c r="CJ268" s="139" t="n">
        <f aca="false">'Assumptions - Base'!CJ214</f>
        <v>0</v>
      </c>
      <c r="CK268" s="139" t="n">
        <f aca="false">'Assumptions - Base'!CK214</f>
        <v>0</v>
      </c>
      <c r="CL268" s="139" t="n">
        <f aca="false">'Assumptions - Base'!CL214</f>
        <v>0</v>
      </c>
      <c r="CM268" s="139" t="n">
        <f aca="false">'Assumptions - Base'!CM214</f>
        <v>0</v>
      </c>
      <c r="CN268" s="139" t="n">
        <f aca="false">'Assumptions - Base'!CN214</f>
        <v>0</v>
      </c>
      <c r="CO268" s="139" t="n">
        <f aca="false">'Assumptions - Base'!CO214</f>
        <v>0</v>
      </c>
      <c r="CP268" s="139" t="n">
        <f aca="false">'Assumptions - Base'!CP214</f>
        <v>0</v>
      </c>
      <c r="CQ268" s="139" t="n">
        <f aca="false">'Assumptions - Base'!CQ214</f>
        <v>0</v>
      </c>
      <c r="CR268" s="139" t="n">
        <f aca="false">'Assumptions - Base'!CR214</f>
        <v>0</v>
      </c>
      <c r="CS268" s="139" t="n">
        <f aca="false">'Assumptions - Base'!CS214</f>
        <v>0</v>
      </c>
      <c r="CT268" s="139" t="n">
        <f aca="false">'Assumptions - Base'!CT214</f>
        <v>0</v>
      </c>
      <c r="CU268" s="139" t="n">
        <f aca="false">'Assumptions - Base'!CU214</f>
        <v>0</v>
      </c>
      <c r="CV268" s="139" t="n">
        <f aca="false">'Assumptions - Base'!CV214</f>
        <v>0</v>
      </c>
      <c r="CW268" s="139" t="n">
        <f aca="false">'Assumptions - Base'!CW214</f>
        <v>0</v>
      </c>
      <c r="CX268" s="139" t="n">
        <f aca="false">'Assumptions - Base'!CX214</f>
        <v>0</v>
      </c>
      <c r="CY268" s="139" t="n">
        <f aca="false">'Assumptions - Base'!CY214</f>
        <v>0</v>
      </c>
      <c r="CZ268" s="139" t="n">
        <f aca="false">'Assumptions - Base'!CZ214</f>
        <v>0</v>
      </c>
      <c r="DA268" s="139" t="n">
        <f aca="false">'Assumptions - Base'!DA214</f>
        <v>0</v>
      </c>
      <c r="DB268" s="139" t="n">
        <f aca="false">'Assumptions - Base'!DB214</f>
        <v>0</v>
      </c>
    </row>
    <row r="269" customFormat="false" ht="14.25" hidden="false" customHeight="false" outlineLevel="3" collapsed="false"/>
    <row r="270" customFormat="false" ht="18" hidden="false" customHeight="true" outlineLevel="2" collapsed="false">
      <c r="B270" s="68" t="s">
        <v>285</v>
      </c>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c r="AG270" s="68"/>
      <c r="AH270" s="68"/>
      <c r="AI270" s="68"/>
      <c r="AJ270" s="68"/>
      <c r="AK270" s="68"/>
      <c r="AL270" s="68"/>
      <c r="AM270" s="68"/>
      <c r="AN270" s="68"/>
      <c r="AO270" s="68"/>
      <c r="AP270" s="68"/>
      <c r="AQ270" s="68"/>
      <c r="AR270" s="68"/>
      <c r="AS270" s="68"/>
      <c r="AT270" s="68"/>
      <c r="AU270" s="68"/>
      <c r="AV270" s="68"/>
      <c r="AW270" s="68"/>
      <c r="AX270" s="68"/>
      <c r="AY270" s="68"/>
      <c r="AZ270" s="68"/>
      <c r="BA270" s="68"/>
      <c r="BB270" s="68"/>
      <c r="BC270" s="68"/>
      <c r="BD270" s="68"/>
      <c r="BE270" s="68"/>
      <c r="BF270" s="68"/>
      <c r="BG270" s="68"/>
      <c r="BH270" s="68"/>
      <c r="BI270" s="68"/>
      <c r="BJ270" s="68"/>
      <c r="BK270" s="68"/>
      <c r="BL270" s="68"/>
      <c r="BM270" s="68"/>
      <c r="BN270" s="68"/>
      <c r="BO270" s="68"/>
      <c r="BP270" s="68"/>
      <c r="BQ270" s="68"/>
      <c r="BR270" s="68"/>
      <c r="BS270" s="68"/>
      <c r="BT270" s="68"/>
      <c r="BU270" s="68"/>
      <c r="BV270" s="68"/>
      <c r="BW270" s="68"/>
      <c r="BX270" s="68"/>
      <c r="BY270" s="68"/>
      <c r="BZ270" s="68"/>
      <c r="CA270" s="68"/>
      <c r="CB270" s="68"/>
      <c r="CC270" s="68"/>
      <c r="CD270" s="68"/>
      <c r="CE270" s="68"/>
      <c r="CF270" s="68"/>
      <c r="CG270" s="68"/>
      <c r="CH270" s="68"/>
      <c r="CI270" s="68"/>
      <c r="CJ270" s="68"/>
      <c r="CK270" s="68"/>
      <c r="CL270" s="68"/>
      <c r="CM270" s="68"/>
      <c r="CN270" s="68"/>
      <c r="CO270" s="68"/>
      <c r="CP270" s="68"/>
      <c r="CQ270" s="68"/>
      <c r="CR270" s="68"/>
      <c r="CS270" s="68"/>
      <c r="CT270" s="68"/>
      <c r="CU270" s="68"/>
      <c r="CV270" s="68"/>
      <c r="CW270" s="68"/>
      <c r="CX270" s="68"/>
      <c r="CY270" s="68"/>
      <c r="CZ270" s="68"/>
      <c r="DA270" s="68"/>
      <c r="DB270" s="68"/>
      <c r="DC270" s="68"/>
    </row>
    <row r="271" customFormat="false" ht="15" hidden="false" customHeight="true" outlineLevel="3" collapsed="false"/>
    <row r="272" customFormat="false" ht="14.25" hidden="false" customHeight="false" outlineLevel="3" collapsed="false">
      <c r="C272" s="11" t="s">
        <v>285</v>
      </c>
    </row>
    <row r="273" customFormat="false" ht="14.25" hidden="false" customHeight="false" outlineLevel="3" collapsed="false"/>
    <row r="274" customFormat="false" ht="14.25" hidden="false" customHeight="false" outlineLevel="3" collapsed="false">
      <c r="E274" s="3" t="str">
        <f aca="false">'Assumptions - Base'!E220</f>
        <v>General &amp; administration</v>
      </c>
      <c r="G274" s="7" t="str">
        <f aca="false">'Assumptions - Base'!G220</f>
        <v>US$'M</v>
      </c>
      <c r="Y274" s="99" t="n">
        <f aca="false">SUM(AA274:DB274)</f>
        <v>3015.7</v>
      </c>
      <c r="AA274" s="141" t="n">
        <f aca="false">'Assumptions - Base'!AA220</f>
        <v>0</v>
      </c>
      <c r="AB274" s="141" t="n">
        <f aca="false">'Assumptions - Base'!AB220</f>
        <v>0</v>
      </c>
      <c r="AC274" s="141" t="n">
        <f aca="false">'Assumptions - Base'!AC220</f>
        <v>0</v>
      </c>
      <c r="AD274" s="141" t="n">
        <f aca="false">'Assumptions - Base'!AD220</f>
        <v>0</v>
      </c>
      <c r="AE274" s="141" t="n">
        <f aca="false">'Assumptions - Base'!AE220</f>
        <v>47.6</v>
      </c>
      <c r="AF274" s="141" t="n">
        <f aca="false">'Assumptions - Base'!AF220</f>
        <v>67</v>
      </c>
      <c r="AG274" s="141" t="n">
        <f aca="false">'Assumptions - Base'!AG220</f>
        <v>68.9</v>
      </c>
      <c r="AH274" s="141" t="n">
        <f aca="false">'Assumptions - Base'!AH220</f>
        <v>68.7</v>
      </c>
      <c r="AI274" s="141" t="n">
        <f aca="false">'Assumptions - Base'!AI220</f>
        <v>69.6</v>
      </c>
      <c r="AJ274" s="141" t="n">
        <f aca="false">'Assumptions - Base'!AJ220</f>
        <v>70.1</v>
      </c>
      <c r="AK274" s="141" t="n">
        <f aca="false">'Assumptions - Base'!AK220</f>
        <v>68</v>
      </c>
      <c r="AL274" s="141" t="n">
        <f aca="false">'Assumptions - Base'!AL220</f>
        <v>66</v>
      </c>
      <c r="AM274" s="141" t="n">
        <f aca="false">'Assumptions - Base'!AM220</f>
        <v>64.1</v>
      </c>
      <c r="AN274" s="141" t="n">
        <f aca="false">'Assumptions - Base'!AN220</f>
        <v>63.6</v>
      </c>
      <c r="AO274" s="141" t="n">
        <f aca="false">'Assumptions - Base'!AO220</f>
        <v>64.4</v>
      </c>
      <c r="AP274" s="141" t="n">
        <f aca="false">'Assumptions - Base'!AP220</f>
        <v>64.8</v>
      </c>
      <c r="AQ274" s="141" t="n">
        <f aca="false">'Assumptions - Base'!AQ220</f>
        <v>66.1</v>
      </c>
      <c r="AR274" s="141" t="n">
        <f aca="false">'Assumptions - Base'!AR220</f>
        <v>66</v>
      </c>
      <c r="AS274" s="141" t="n">
        <f aca="false">'Assumptions - Base'!AS220</f>
        <v>66.3</v>
      </c>
      <c r="AT274" s="141" t="n">
        <f aca="false">'Assumptions - Base'!AT220</f>
        <v>64.3</v>
      </c>
      <c r="AU274" s="141" t="n">
        <f aca="false">'Assumptions - Base'!AU220</f>
        <v>64.2</v>
      </c>
      <c r="AV274" s="141" t="n">
        <f aca="false">'Assumptions - Base'!AV220</f>
        <v>62.9</v>
      </c>
      <c r="AW274" s="141" t="n">
        <f aca="false">'Assumptions - Base'!AW220</f>
        <v>64</v>
      </c>
      <c r="AX274" s="141" t="n">
        <f aca="false">'Assumptions - Base'!AX220</f>
        <v>63.4</v>
      </c>
      <c r="AY274" s="141" t="n">
        <f aca="false">'Assumptions - Base'!AY220</f>
        <v>63.1</v>
      </c>
      <c r="AZ274" s="141" t="n">
        <f aca="false">'Assumptions - Base'!AZ220</f>
        <v>63.6</v>
      </c>
      <c r="BA274" s="141" t="n">
        <f aca="false">'Assumptions - Base'!BA220</f>
        <v>63.1</v>
      </c>
      <c r="BB274" s="141" t="n">
        <f aca="false">'Assumptions - Base'!BB220</f>
        <v>61.7</v>
      </c>
      <c r="BC274" s="141" t="n">
        <f aca="false">'Assumptions - Base'!BC220</f>
        <v>62.9</v>
      </c>
      <c r="BD274" s="141" t="n">
        <f aca="false">'Assumptions - Base'!BD220</f>
        <v>63.2</v>
      </c>
      <c r="BE274" s="141" t="n">
        <f aca="false">'Assumptions - Base'!BE220</f>
        <v>62.7</v>
      </c>
      <c r="BF274" s="141" t="n">
        <f aca="false">'Assumptions - Base'!BF220</f>
        <v>62.4</v>
      </c>
      <c r="BG274" s="141" t="n">
        <f aca="false">'Assumptions - Base'!BG220</f>
        <v>62.6</v>
      </c>
      <c r="BH274" s="141" t="n">
        <f aca="false">'Assumptions - Base'!BH220</f>
        <v>62.8</v>
      </c>
      <c r="BI274" s="141" t="n">
        <f aca="false">'Assumptions - Base'!BI220</f>
        <v>63.1</v>
      </c>
      <c r="BJ274" s="141" t="n">
        <f aca="false">'Assumptions - Base'!BJ220</f>
        <v>64.5</v>
      </c>
      <c r="BK274" s="141" t="n">
        <f aca="false">'Assumptions - Base'!BK220</f>
        <v>64.4</v>
      </c>
      <c r="BL274" s="141" t="n">
        <f aca="false">'Assumptions - Base'!BL220</f>
        <v>63.9</v>
      </c>
      <c r="BM274" s="141" t="n">
        <f aca="false">'Assumptions - Base'!BM220</f>
        <v>62.7</v>
      </c>
      <c r="BN274" s="141" t="n">
        <f aca="false">'Assumptions - Base'!BN220</f>
        <v>63.3</v>
      </c>
      <c r="BO274" s="141" t="n">
        <f aca="false">'Assumptions - Base'!BO220</f>
        <v>63.9</v>
      </c>
      <c r="BP274" s="141" t="n">
        <f aca="false">'Assumptions - Base'!BP220</f>
        <v>50.1</v>
      </c>
      <c r="BQ274" s="141" t="n">
        <f aca="false">'Assumptions - Base'!BQ220</f>
        <v>50.2</v>
      </c>
      <c r="BR274" s="141" t="n">
        <f aca="false">'Assumptions - Base'!BR220</f>
        <v>50.1</v>
      </c>
      <c r="BS274" s="141" t="n">
        <f aca="false">'Assumptions - Base'!BS220</f>
        <v>50.1</v>
      </c>
      <c r="BT274" s="141" t="n">
        <f aca="false">'Assumptions - Base'!BT220</f>
        <v>48.3</v>
      </c>
      <c r="BU274" s="141" t="n">
        <f aca="false">'Assumptions - Base'!BU220</f>
        <v>48.4</v>
      </c>
      <c r="BV274" s="141" t="n">
        <f aca="false">'Assumptions - Base'!BV220</f>
        <v>48.3</v>
      </c>
      <c r="BW274" s="141" t="n">
        <f aca="false">'Assumptions - Base'!BW220</f>
        <v>48.3</v>
      </c>
      <c r="BX274" s="141" t="n">
        <f aca="false">'Assumptions - Base'!BX220</f>
        <v>48.3</v>
      </c>
      <c r="BY274" s="141" t="n">
        <f aca="false">'Assumptions - Base'!BY220</f>
        <v>48.4</v>
      </c>
      <c r="BZ274" s="141" t="n">
        <f aca="false">'Assumptions - Base'!BZ220</f>
        <v>48.3</v>
      </c>
      <c r="CA274" s="141" t="n">
        <f aca="false">'Assumptions - Base'!CA220</f>
        <v>48.3</v>
      </c>
      <c r="CB274" s="141" t="n">
        <f aca="false">'Assumptions - Base'!CB220</f>
        <v>48.3</v>
      </c>
      <c r="CC274" s="141" t="n">
        <f aca="false">'Assumptions - Base'!CC220</f>
        <v>6.4</v>
      </c>
      <c r="CD274" s="141" t="n">
        <f aca="false">'Assumptions - Base'!CD220</f>
        <v>0</v>
      </c>
      <c r="CE274" s="141" t="n">
        <f aca="false">'Assumptions - Base'!CE220</f>
        <v>0</v>
      </c>
      <c r="CF274" s="141" t="n">
        <f aca="false">'Assumptions - Base'!CF220</f>
        <v>0</v>
      </c>
      <c r="CG274" s="141" t="n">
        <f aca="false">'Assumptions - Base'!CG220</f>
        <v>0</v>
      </c>
      <c r="CH274" s="141" t="n">
        <f aca="false">'Assumptions - Base'!CH220</f>
        <v>0</v>
      </c>
      <c r="CI274" s="141" t="n">
        <f aca="false">'Assumptions - Base'!CI220</f>
        <v>0</v>
      </c>
      <c r="CJ274" s="141" t="n">
        <f aca="false">'Assumptions - Base'!CJ220</f>
        <v>0</v>
      </c>
      <c r="CK274" s="141" t="n">
        <f aca="false">'Assumptions - Base'!CK220</f>
        <v>0</v>
      </c>
      <c r="CL274" s="141" t="n">
        <f aca="false">'Assumptions - Base'!CL220</f>
        <v>0</v>
      </c>
      <c r="CM274" s="141" t="n">
        <f aca="false">'Assumptions - Base'!CM220</f>
        <v>0</v>
      </c>
      <c r="CN274" s="141" t="n">
        <f aca="false">'Assumptions - Base'!CN220</f>
        <v>0</v>
      </c>
      <c r="CO274" s="141" t="n">
        <f aca="false">'Assumptions - Base'!CO220</f>
        <v>0</v>
      </c>
      <c r="CP274" s="141" t="n">
        <f aca="false">'Assumptions - Base'!CP220</f>
        <v>0</v>
      </c>
      <c r="CQ274" s="141" t="n">
        <f aca="false">'Assumptions - Base'!CQ220</f>
        <v>0</v>
      </c>
      <c r="CR274" s="141" t="n">
        <f aca="false">'Assumptions - Base'!CR220</f>
        <v>0</v>
      </c>
      <c r="CS274" s="141" t="n">
        <f aca="false">'Assumptions - Base'!CS220</f>
        <v>0</v>
      </c>
      <c r="CT274" s="141" t="n">
        <f aca="false">'Assumptions - Base'!CT220</f>
        <v>0</v>
      </c>
      <c r="CU274" s="141" t="n">
        <f aca="false">'Assumptions - Base'!CU220</f>
        <v>0</v>
      </c>
      <c r="CV274" s="141" t="n">
        <f aca="false">'Assumptions - Base'!CV220</f>
        <v>0</v>
      </c>
      <c r="CW274" s="141" t="n">
        <f aca="false">'Assumptions - Base'!CW220</f>
        <v>0</v>
      </c>
      <c r="CX274" s="141" t="n">
        <f aca="false">'Assumptions - Base'!CX220</f>
        <v>0</v>
      </c>
      <c r="CY274" s="141" t="n">
        <f aca="false">'Assumptions - Base'!CY220</f>
        <v>0</v>
      </c>
      <c r="CZ274" s="141" t="n">
        <f aca="false">'Assumptions - Base'!CZ220</f>
        <v>0</v>
      </c>
      <c r="DA274" s="141" t="n">
        <f aca="false">'Assumptions - Base'!DA220</f>
        <v>0</v>
      </c>
      <c r="DB274" s="141" t="n">
        <f aca="false">'Assumptions - Base'!DB220</f>
        <v>0</v>
      </c>
    </row>
    <row r="275" customFormat="false" ht="14.25" hidden="false" customHeight="false" outlineLevel="3" collapsed="false">
      <c r="E275" s="3" t="str">
        <f aca="false">'Assumptions - Base'!E221</f>
        <v>Bank transaction tax</v>
      </c>
      <c r="G275" s="7" t="str">
        <f aca="false">'Assumptions - Base'!G221</f>
        <v>of gross revenue</v>
      </c>
      <c r="Y275" s="99" t="n">
        <f aca="false">SUM(AA275:DB275)</f>
        <v>148.995015564045</v>
      </c>
      <c r="AA275" s="141" t="n">
        <f aca="false">'Assumptions - Base'!AA221</f>
        <v>0</v>
      </c>
      <c r="AB275" s="141" t="n">
        <f aca="false">'Assumptions - Base'!AB221</f>
        <v>0</v>
      </c>
      <c r="AC275" s="141" t="n">
        <f aca="false">'Assumptions - Base'!AC221</f>
        <v>0</v>
      </c>
      <c r="AD275" s="141" t="n">
        <f aca="false">'Assumptions - Base'!AD221</f>
        <v>0</v>
      </c>
      <c r="AE275" s="141" t="n">
        <f aca="false">'Assumptions - Base'!AE221</f>
        <v>2.12577821697252</v>
      </c>
      <c r="AF275" s="141" t="n">
        <f aca="false">'Assumptions - Base'!AF221</f>
        <v>4.63489840515567</v>
      </c>
      <c r="AG275" s="141" t="n">
        <f aca="false">'Assumptions - Base'!AG221</f>
        <v>5.31958892948987</v>
      </c>
      <c r="AH275" s="141" t="n">
        <f aca="false">'Assumptions - Base'!AH221</f>
        <v>5.27734022869404</v>
      </c>
      <c r="AI275" s="141" t="n">
        <f aca="false">'Assumptions - Base'!AI221</f>
        <v>5.61916772180961</v>
      </c>
      <c r="AJ275" s="141" t="n">
        <f aca="false">'Assumptions - Base'!AJ221</f>
        <v>5.79036708655138</v>
      </c>
      <c r="AK275" s="141" t="n">
        <f aca="false">'Assumptions - Base'!AK221</f>
        <v>4.93729434743666</v>
      </c>
      <c r="AL275" s="141" t="n">
        <f aca="false">'Assumptions - Base'!AL221</f>
        <v>4.19909643233592</v>
      </c>
      <c r="AM275" s="141" t="n">
        <f aca="false">'Assumptions - Base'!AM221</f>
        <v>3.46170472951992</v>
      </c>
      <c r="AN275" s="141" t="n">
        <f aca="false">'Assumptions - Base'!AN221</f>
        <v>3.24703245035207</v>
      </c>
      <c r="AO275" s="141" t="n">
        <f aca="false">'Assumptions - Base'!AO221</f>
        <v>3.51660025590391</v>
      </c>
      <c r="AP275" s="141" t="n">
        <f aca="false">'Assumptions - Base'!AP221</f>
        <v>3.72227311478888</v>
      </c>
      <c r="AQ275" s="141" t="n">
        <f aca="false">'Assumptions - Base'!AQ221</f>
        <v>4.22099344264154</v>
      </c>
      <c r="AR275" s="141" t="n">
        <f aca="false">'Assumptions - Base'!AR221</f>
        <v>4.1993231933577</v>
      </c>
      <c r="AS275" s="141" t="n">
        <f aca="false">'Assumptions - Base'!AS221</f>
        <v>4.26797334949419</v>
      </c>
      <c r="AT275" s="141" t="n">
        <f aca="false">'Assumptions - Base'!AT221</f>
        <v>3.54593477488544</v>
      </c>
      <c r="AU275" s="141" t="n">
        <f aca="false">'Assumptions - Base'!AU221</f>
        <v>3.50021102396941</v>
      </c>
      <c r="AV275" s="141" t="n">
        <f aca="false">'Assumptions - Base'!AV221</f>
        <v>2.98841766627332</v>
      </c>
      <c r="AW275" s="141" t="n">
        <f aca="false">'Assumptions - Base'!AW221</f>
        <v>3.38513638642151</v>
      </c>
      <c r="AX275" s="141" t="n">
        <f aca="false">'Assumptions - Base'!AX221</f>
        <v>3.19172546477269</v>
      </c>
      <c r="AY275" s="141" t="n">
        <f aca="false">'Assumptions - Base'!AY221</f>
        <v>3.06741588543452</v>
      </c>
      <c r="AZ275" s="141" t="n">
        <f aca="false">'Assumptions - Base'!AZ221</f>
        <v>3.25867916309924</v>
      </c>
      <c r="BA275" s="141" t="n">
        <f aca="false">'Assumptions - Base'!BA221</f>
        <v>3.00685399295541</v>
      </c>
      <c r="BB275" s="141" t="n">
        <f aca="false">'Assumptions - Base'!BB221</f>
        <v>2.51681205908424</v>
      </c>
      <c r="BC275" s="141" t="n">
        <f aca="false">'Assumptions - Base'!BC221</f>
        <v>2.99467880936294</v>
      </c>
      <c r="BD275" s="141" t="n">
        <f aca="false">'Assumptions - Base'!BD221</f>
        <v>3.10829877453134</v>
      </c>
      <c r="BE275" s="141" t="n">
        <f aca="false">'Assumptions - Base'!BE221</f>
        <v>2.85140963194027</v>
      </c>
      <c r="BF275" s="141" t="n">
        <f aca="false">'Assumptions - Base'!BF221</f>
        <v>2.79487848791509</v>
      </c>
      <c r="BG275" s="141" t="n">
        <f aca="false">'Assumptions - Base'!BG221</f>
        <v>2.88334818766926</v>
      </c>
      <c r="BH275" s="141" t="n">
        <f aca="false">'Assumptions - Base'!BH221</f>
        <v>2.92677475307832</v>
      </c>
      <c r="BI275" s="141" t="n">
        <f aca="false">'Assumptions - Base'!BI221</f>
        <v>3.02390998865977</v>
      </c>
      <c r="BJ275" s="141" t="n">
        <f aca="false">'Assumptions - Base'!BJ221</f>
        <v>3.60332734503519</v>
      </c>
      <c r="BK275" s="141" t="n">
        <f aca="false">'Assumptions - Base'!BK221</f>
        <v>3.55229216965902</v>
      </c>
      <c r="BL275" s="141" t="n">
        <f aca="false">'Assumptions - Base'!BL221</f>
        <v>3.3498365571116</v>
      </c>
      <c r="BM275" s="141" t="n">
        <f aca="false">'Assumptions - Base'!BM221</f>
        <v>2.87882793861983</v>
      </c>
      <c r="BN275" s="141" t="n">
        <f aca="false">'Assumptions - Base'!BN221</f>
        <v>3.12541042078146</v>
      </c>
      <c r="BO275" s="141" t="n">
        <f aca="false">'Assumptions - Base'!BO221</f>
        <v>3.36592974992035</v>
      </c>
      <c r="BP275" s="141" t="n">
        <f aca="false">'Assumptions - Base'!BP221</f>
        <v>1.67974977340526</v>
      </c>
      <c r="BQ275" s="141" t="n">
        <f aca="false">'Assumptions - Base'!BQ221</f>
        <v>1.6832538746205</v>
      </c>
      <c r="BR275" s="141" t="n">
        <f aca="false">'Assumptions - Base'!BR221</f>
        <v>1.67535234890565</v>
      </c>
      <c r="BS275" s="141" t="n">
        <f aca="false">'Assumptions - Base'!BS221</f>
        <v>1.67535234890565</v>
      </c>
      <c r="BT275" s="141" t="n">
        <f aca="false">'Assumptions - Base'!BT221</f>
        <v>0.980536859193838</v>
      </c>
      <c r="BU275" s="141" t="n">
        <f aca="false">'Assumptions - Base'!BU221</f>
        <v>0.970443309828528</v>
      </c>
      <c r="BV275" s="141" t="n">
        <f aca="false">'Assumptions - Base'!BV221</f>
        <v>0.968010420657603</v>
      </c>
      <c r="BW275" s="141" t="n">
        <f aca="false">'Assumptions - Base'!BW221</f>
        <v>0.968010420657603</v>
      </c>
      <c r="BX275" s="141" t="n">
        <f aca="false">'Assumptions - Base'!BX221</f>
        <v>0.968010420657603</v>
      </c>
      <c r="BY275" s="141" t="n">
        <f aca="false">'Assumptions - Base'!BY221</f>
        <v>0.970443309828528</v>
      </c>
      <c r="BZ275" s="141" t="n">
        <f aca="false">'Assumptions - Base'!BZ221</f>
        <v>0.968010420657603</v>
      </c>
      <c r="CA275" s="141" t="n">
        <f aca="false">'Assumptions - Base'!CA221</f>
        <v>0.968010420657603</v>
      </c>
      <c r="CB275" s="141" t="n">
        <f aca="false">'Assumptions - Base'!CB221</f>
        <v>0.968010420657603</v>
      </c>
      <c r="CC275" s="141" t="n">
        <f aca="false">'Assumptions - Base'!CC221</f>
        <v>0.0922800797272584</v>
      </c>
      <c r="CD275" s="141" t="n">
        <f aca="false">'Assumptions - Base'!CD221</f>
        <v>0</v>
      </c>
      <c r="CE275" s="141" t="n">
        <f aca="false">'Assumptions - Base'!CE221</f>
        <v>0</v>
      </c>
      <c r="CF275" s="141" t="n">
        <f aca="false">'Assumptions - Base'!CF221</f>
        <v>0</v>
      </c>
      <c r="CG275" s="141" t="n">
        <f aca="false">'Assumptions - Base'!CG221</f>
        <v>0</v>
      </c>
      <c r="CH275" s="141" t="n">
        <f aca="false">'Assumptions - Base'!CH221</f>
        <v>0</v>
      </c>
      <c r="CI275" s="141" t="n">
        <f aca="false">'Assumptions - Base'!CI221</f>
        <v>0</v>
      </c>
      <c r="CJ275" s="141" t="n">
        <f aca="false">'Assumptions - Base'!CJ221</f>
        <v>0</v>
      </c>
      <c r="CK275" s="141" t="n">
        <f aca="false">'Assumptions - Base'!CK221</f>
        <v>0</v>
      </c>
      <c r="CL275" s="141" t="n">
        <f aca="false">'Assumptions - Base'!CL221</f>
        <v>0</v>
      </c>
      <c r="CM275" s="141" t="n">
        <f aca="false">'Assumptions - Base'!CM221</f>
        <v>0</v>
      </c>
      <c r="CN275" s="141" t="n">
        <f aca="false">'Assumptions - Base'!CN221</f>
        <v>0</v>
      </c>
      <c r="CO275" s="141" t="n">
        <f aca="false">'Assumptions - Base'!CO221</f>
        <v>0</v>
      </c>
      <c r="CP275" s="141" t="n">
        <f aca="false">'Assumptions - Base'!CP221</f>
        <v>0</v>
      </c>
      <c r="CQ275" s="141" t="n">
        <f aca="false">'Assumptions - Base'!CQ221</f>
        <v>0</v>
      </c>
      <c r="CR275" s="141" t="n">
        <f aca="false">'Assumptions - Base'!CR221</f>
        <v>0</v>
      </c>
      <c r="CS275" s="141" t="n">
        <f aca="false">'Assumptions - Base'!CS221</f>
        <v>0</v>
      </c>
      <c r="CT275" s="141" t="n">
        <f aca="false">'Assumptions - Base'!CT221</f>
        <v>0</v>
      </c>
      <c r="CU275" s="141" t="n">
        <f aca="false">'Assumptions - Base'!CU221</f>
        <v>0</v>
      </c>
      <c r="CV275" s="141" t="n">
        <f aca="false">'Assumptions - Base'!CV221</f>
        <v>0</v>
      </c>
      <c r="CW275" s="141" t="n">
        <f aca="false">'Assumptions - Base'!CW221</f>
        <v>0</v>
      </c>
      <c r="CX275" s="141" t="n">
        <f aca="false">'Assumptions - Base'!CX221</f>
        <v>0</v>
      </c>
      <c r="CY275" s="141" t="n">
        <f aca="false">'Assumptions - Base'!CY221</f>
        <v>0</v>
      </c>
      <c r="CZ275" s="141" t="n">
        <f aca="false">'Assumptions - Base'!CZ221</f>
        <v>0</v>
      </c>
      <c r="DA275" s="141" t="n">
        <f aca="false">'Assumptions - Base'!DA221</f>
        <v>0</v>
      </c>
      <c r="DB275" s="141" t="n">
        <f aca="false">'Assumptions - Base'!DB221</f>
        <v>0</v>
      </c>
    </row>
    <row r="276" customFormat="false" ht="14.25" hidden="false" customHeight="false" outlineLevel="3" collapsed="false">
      <c r="E276" s="3" t="str">
        <f aca="false">'Assumptions - Base'!E222</f>
        <v>Other operating costs</v>
      </c>
      <c r="G276" s="7" t="str">
        <f aca="false">'Assumptions - Base'!G222</f>
        <v>US$'M</v>
      </c>
      <c r="Y276" s="99" t="n">
        <f aca="false">SUM(AA276:DB276)</f>
        <v>99</v>
      </c>
      <c r="AA276" s="141" t="n">
        <f aca="false">'Assumptions - Base'!AA222</f>
        <v>1.8</v>
      </c>
      <c r="AB276" s="141" t="n">
        <f aca="false">'Assumptions - Base'!AB222</f>
        <v>1.8</v>
      </c>
      <c r="AC276" s="141" t="n">
        <f aca="false">'Assumptions - Base'!AC222</f>
        <v>1.8</v>
      </c>
      <c r="AD276" s="141" t="n">
        <f aca="false">'Assumptions - Base'!AD222</f>
        <v>1.8</v>
      </c>
      <c r="AE276" s="141" t="n">
        <f aca="false">'Assumptions - Base'!AE222</f>
        <v>1.8</v>
      </c>
      <c r="AF276" s="141" t="n">
        <f aca="false">'Assumptions - Base'!AF222</f>
        <v>1.8</v>
      </c>
      <c r="AG276" s="141" t="n">
        <f aca="false">'Assumptions - Base'!AG222</f>
        <v>1.8</v>
      </c>
      <c r="AH276" s="141" t="n">
        <f aca="false">'Assumptions - Base'!AH222</f>
        <v>1.8</v>
      </c>
      <c r="AI276" s="141" t="n">
        <f aca="false">'Assumptions - Base'!AI222</f>
        <v>1.8</v>
      </c>
      <c r="AJ276" s="141" t="n">
        <f aca="false">'Assumptions - Base'!AJ222</f>
        <v>1.8</v>
      </c>
      <c r="AK276" s="141" t="n">
        <f aca="false">'Assumptions - Base'!AK222</f>
        <v>1.8</v>
      </c>
      <c r="AL276" s="141" t="n">
        <f aca="false">'Assumptions - Base'!AL222</f>
        <v>1.8</v>
      </c>
      <c r="AM276" s="141" t="n">
        <f aca="false">'Assumptions - Base'!AM222</f>
        <v>1.8</v>
      </c>
      <c r="AN276" s="141" t="n">
        <f aca="false">'Assumptions - Base'!AN222</f>
        <v>1.8</v>
      </c>
      <c r="AO276" s="141" t="n">
        <f aca="false">'Assumptions - Base'!AO222</f>
        <v>1.8</v>
      </c>
      <c r="AP276" s="141" t="n">
        <f aca="false">'Assumptions - Base'!AP222</f>
        <v>1.8</v>
      </c>
      <c r="AQ276" s="141" t="n">
        <f aca="false">'Assumptions - Base'!AQ222</f>
        <v>1.8</v>
      </c>
      <c r="AR276" s="141" t="n">
        <f aca="false">'Assumptions - Base'!AR222</f>
        <v>1.8</v>
      </c>
      <c r="AS276" s="141" t="n">
        <f aca="false">'Assumptions - Base'!AS222</f>
        <v>1.8</v>
      </c>
      <c r="AT276" s="141" t="n">
        <f aca="false">'Assumptions - Base'!AT222</f>
        <v>1.8</v>
      </c>
      <c r="AU276" s="141" t="n">
        <f aca="false">'Assumptions - Base'!AU222</f>
        <v>1.8</v>
      </c>
      <c r="AV276" s="141" t="n">
        <f aca="false">'Assumptions - Base'!AV222</f>
        <v>1.8</v>
      </c>
      <c r="AW276" s="141" t="n">
        <f aca="false">'Assumptions - Base'!AW222</f>
        <v>1.8</v>
      </c>
      <c r="AX276" s="141" t="n">
        <f aca="false">'Assumptions - Base'!AX222</f>
        <v>1.8</v>
      </c>
      <c r="AY276" s="141" t="n">
        <f aca="false">'Assumptions - Base'!AY222</f>
        <v>1.8</v>
      </c>
      <c r="AZ276" s="141" t="n">
        <f aca="false">'Assumptions - Base'!AZ222</f>
        <v>1.8</v>
      </c>
      <c r="BA276" s="141" t="n">
        <f aca="false">'Assumptions - Base'!BA222</f>
        <v>1.8</v>
      </c>
      <c r="BB276" s="141" t="n">
        <f aca="false">'Assumptions - Base'!BB222</f>
        <v>1.8</v>
      </c>
      <c r="BC276" s="141" t="n">
        <f aca="false">'Assumptions - Base'!BC222</f>
        <v>1.8</v>
      </c>
      <c r="BD276" s="141" t="n">
        <f aca="false">'Assumptions - Base'!BD222</f>
        <v>1.8</v>
      </c>
      <c r="BE276" s="141" t="n">
        <f aca="false">'Assumptions - Base'!BE222</f>
        <v>1.8</v>
      </c>
      <c r="BF276" s="141" t="n">
        <f aca="false">'Assumptions - Base'!BF222</f>
        <v>1.8</v>
      </c>
      <c r="BG276" s="141" t="n">
        <f aca="false">'Assumptions - Base'!BG222</f>
        <v>1.8</v>
      </c>
      <c r="BH276" s="141" t="n">
        <f aca="false">'Assumptions - Base'!BH222</f>
        <v>1.8</v>
      </c>
      <c r="BI276" s="141" t="n">
        <f aca="false">'Assumptions - Base'!BI222</f>
        <v>1.8</v>
      </c>
      <c r="BJ276" s="141" t="n">
        <f aca="false">'Assumptions - Base'!BJ222</f>
        <v>1.8</v>
      </c>
      <c r="BK276" s="141" t="n">
        <f aca="false">'Assumptions - Base'!BK222</f>
        <v>1.8</v>
      </c>
      <c r="BL276" s="141" t="n">
        <f aca="false">'Assumptions - Base'!BL222</f>
        <v>1.8</v>
      </c>
      <c r="BM276" s="141" t="n">
        <f aca="false">'Assumptions - Base'!BM222</f>
        <v>1.8</v>
      </c>
      <c r="BN276" s="141" t="n">
        <f aca="false">'Assumptions - Base'!BN222</f>
        <v>1.8</v>
      </c>
      <c r="BO276" s="141" t="n">
        <f aca="false">'Assumptions - Base'!BO222</f>
        <v>1.8</v>
      </c>
      <c r="BP276" s="141" t="n">
        <f aca="false">'Assumptions - Base'!BP222</f>
        <v>1.8</v>
      </c>
      <c r="BQ276" s="141" t="n">
        <f aca="false">'Assumptions - Base'!BQ222</f>
        <v>1.8</v>
      </c>
      <c r="BR276" s="141" t="n">
        <f aca="false">'Assumptions - Base'!BR222</f>
        <v>1.8</v>
      </c>
      <c r="BS276" s="141" t="n">
        <f aca="false">'Assumptions - Base'!BS222</f>
        <v>1.8</v>
      </c>
      <c r="BT276" s="141" t="n">
        <f aca="false">'Assumptions - Base'!BT222</f>
        <v>1.8</v>
      </c>
      <c r="BU276" s="141" t="n">
        <f aca="false">'Assumptions - Base'!BU222</f>
        <v>1.8</v>
      </c>
      <c r="BV276" s="141" t="n">
        <f aca="false">'Assumptions - Base'!BV222</f>
        <v>1.8</v>
      </c>
      <c r="BW276" s="141" t="n">
        <f aca="false">'Assumptions - Base'!BW222</f>
        <v>1.8</v>
      </c>
      <c r="BX276" s="141" t="n">
        <f aca="false">'Assumptions - Base'!BX222</f>
        <v>1.8</v>
      </c>
      <c r="BY276" s="141" t="n">
        <f aca="false">'Assumptions - Base'!BY222</f>
        <v>1.8</v>
      </c>
      <c r="BZ276" s="141" t="n">
        <f aca="false">'Assumptions - Base'!BZ222</f>
        <v>1.8</v>
      </c>
      <c r="CA276" s="141" t="n">
        <f aca="false">'Assumptions - Base'!CA222</f>
        <v>1.8</v>
      </c>
      <c r="CB276" s="141" t="n">
        <f aca="false">'Assumptions - Base'!CB222</f>
        <v>1.8</v>
      </c>
      <c r="CC276" s="141" t="n">
        <f aca="false">'Assumptions - Base'!CC222</f>
        <v>1.8</v>
      </c>
      <c r="CD276" s="141" t="n">
        <f aca="false">'Assumptions - Base'!CD222</f>
        <v>0</v>
      </c>
      <c r="CE276" s="141" t="n">
        <f aca="false">'Assumptions - Base'!CE222</f>
        <v>0</v>
      </c>
      <c r="CF276" s="141" t="n">
        <f aca="false">'Assumptions - Base'!CF222</f>
        <v>0</v>
      </c>
      <c r="CG276" s="141" t="n">
        <f aca="false">'Assumptions - Base'!CG222</f>
        <v>0</v>
      </c>
      <c r="CH276" s="141" t="n">
        <f aca="false">'Assumptions - Base'!CH222</f>
        <v>0</v>
      </c>
      <c r="CI276" s="141" t="n">
        <f aca="false">'Assumptions - Base'!CI222</f>
        <v>0</v>
      </c>
      <c r="CJ276" s="141" t="n">
        <f aca="false">'Assumptions - Base'!CJ222</f>
        <v>0</v>
      </c>
      <c r="CK276" s="141" t="n">
        <f aca="false">'Assumptions - Base'!CK222</f>
        <v>0</v>
      </c>
      <c r="CL276" s="141" t="n">
        <f aca="false">'Assumptions - Base'!CL222</f>
        <v>0</v>
      </c>
      <c r="CM276" s="141" t="n">
        <f aca="false">'Assumptions - Base'!CM222</f>
        <v>0</v>
      </c>
      <c r="CN276" s="141" t="n">
        <f aca="false">'Assumptions - Base'!CN222</f>
        <v>0</v>
      </c>
      <c r="CO276" s="141" t="n">
        <f aca="false">'Assumptions - Base'!CO222</f>
        <v>0</v>
      </c>
      <c r="CP276" s="141" t="n">
        <f aca="false">'Assumptions - Base'!CP222</f>
        <v>0</v>
      </c>
      <c r="CQ276" s="141" t="n">
        <f aca="false">'Assumptions - Base'!CQ222</f>
        <v>0</v>
      </c>
      <c r="CR276" s="141" t="n">
        <f aca="false">'Assumptions - Base'!CR222</f>
        <v>0</v>
      </c>
      <c r="CS276" s="141" t="n">
        <f aca="false">'Assumptions - Base'!CS222</f>
        <v>0</v>
      </c>
      <c r="CT276" s="141" t="n">
        <f aca="false">'Assumptions - Base'!CT222</f>
        <v>0</v>
      </c>
      <c r="CU276" s="141" t="n">
        <f aca="false">'Assumptions - Base'!CU222</f>
        <v>0</v>
      </c>
      <c r="CV276" s="141" t="n">
        <f aca="false">'Assumptions - Base'!CV222</f>
        <v>0</v>
      </c>
      <c r="CW276" s="141" t="n">
        <f aca="false">'Assumptions - Base'!CW222</f>
        <v>0</v>
      </c>
      <c r="CX276" s="141" t="n">
        <f aca="false">'Assumptions - Base'!CX222</f>
        <v>0</v>
      </c>
      <c r="CY276" s="141" t="n">
        <f aca="false">'Assumptions - Base'!CY222</f>
        <v>0</v>
      </c>
      <c r="CZ276" s="141" t="n">
        <f aca="false">'Assumptions - Base'!CZ222</f>
        <v>0</v>
      </c>
      <c r="DA276" s="141" t="n">
        <f aca="false">'Assumptions - Base'!DA222</f>
        <v>0</v>
      </c>
      <c r="DB276" s="141" t="n">
        <f aca="false">'Assumptions - Base'!DB222</f>
        <v>0</v>
      </c>
    </row>
    <row r="277" customFormat="false" ht="14.25" hidden="false" customHeight="false" outlineLevel="3" collapsed="false">
      <c r="E277" s="3" t="str">
        <f aca="false">'Assumptions - Base'!E223</f>
        <v>[SPARE]</v>
      </c>
      <c r="G277" s="7" t="str">
        <f aca="false">'Assumptions - Base'!G223</f>
        <v>US$'M</v>
      </c>
      <c r="Y277" s="99" t="n">
        <f aca="false">SUM(AA277:DB277)</f>
        <v>0</v>
      </c>
      <c r="AA277" s="141" t="n">
        <f aca="false">'Assumptions - Base'!AA223</f>
        <v>0</v>
      </c>
      <c r="AB277" s="141" t="n">
        <f aca="false">'Assumptions - Base'!AB223</f>
        <v>0</v>
      </c>
      <c r="AC277" s="141" t="n">
        <f aca="false">'Assumptions - Base'!AC223</f>
        <v>0</v>
      </c>
      <c r="AD277" s="141" t="n">
        <f aca="false">'Assumptions - Base'!AD223</f>
        <v>0</v>
      </c>
      <c r="AE277" s="141" t="n">
        <f aca="false">'Assumptions - Base'!AE223</f>
        <v>0</v>
      </c>
      <c r="AF277" s="141" t="n">
        <f aca="false">'Assumptions - Base'!AF223</f>
        <v>0</v>
      </c>
      <c r="AG277" s="141" t="n">
        <f aca="false">'Assumptions - Base'!AG223</f>
        <v>0</v>
      </c>
      <c r="AH277" s="141" t="n">
        <f aca="false">'Assumptions - Base'!AH223</f>
        <v>0</v>
      </c>
      <c r="AI277" s="141" t="n">
        <f aca="false">'Assumptions - Base'!AI223</f>
        <v>0</v>
      </c>
      <c r="AJ277" s="141" t="n">
        <f aca="false">'Assumptions - Base'!AJ223</f>
        <v>0</v>
      </c>
      <c r="AK277" s="141" t="n">
        <f aca="false">'Assumptions - Base'!AK223</f>
        <v>0</v>
      </c>
      <c r="AL277" s="141" t="n">
        <f aca="false">'Assumptions - Base'!AL223</f>
        <v>0</v>
      </c>
      <c r="AM277" s="141" t="n">
        <f aca="false">'Assumptions - Base'!AM223</f>
        <v>0</v>
      </c>
      <c r="AN277" s="141" t="n">
        <f aca="false">'Assumptions - Base'!AN223</f>
        <v>0</v>
      </c>
      <c r="AO277" s="141" t="n">
        <f aca="false">'Assumptions - Base'!AO223</f>
        <v>0</v>
      </c>
      <c r="AP277" s="141" t="n">
        <f aca="false">'Assumptions - Base'!AP223</f>
        <v>0</v>
      </c>
      <c r="AQ277" s="141" t="n">
        <f aca="false">'Assumptions - Base'!AQ223</f>
        <v>0</v>
      </c>
      <c r="AR277" s="141" t="n">
        <f aca="false">'Assumptions - Base'!AR223</f>
        <v>0</v>
      </c>
      <c r="AS277" s="141" t="n">
        <f aca="false">'Assumptions - Base'!AS223</f>
        <v>0</v>
      </c>
      <c r="AT277" s="141" t="n">
        <f aca="false">'Assumptions - Base'!AT223</f>
        <v>0</v>
      </c>
      <c r="AU277" s="141" t="n">
        <f aca="false">'Assumptions - Base'!AU223</f>
        <v>0</v>
      </c>
      <c r="AV277" s="141" t="n">
        <f aca="false">'Assumptions - Base'!AV223</f>
        <v>0</v>
      </c>
      <c r="AW277" s="141" t="n">
        <f aca="false">'Assumptions - Base'!AW223</f>
        <v>0</v>
      </c>
      <c r="AX277" s="141" t="n">
        <f aca="false">'Assumptions - Base'!AX223</f>
        <v>0</v>
      </c>
      <c r="AY277" s="141" t="n">
        <f aca="false">'Assumptions - Base'!AY223</f>
        <v>0</v>
      </c>
      <c r="AZ277" s="141" t="n">
        <f aca="false">'Assumptions - Base'!AZ223</f>
        <v>0</v>
      </c>
      <c r="BA277" s="141" t="n">
        <f aca="false">'Assumptions - Base'!BA223</f>
        <v>0</v>
      </c>
      <c r="BB277" s="141" t="n">
        <f aca="false">'Assumptions - Base'!BB223</f>
        <v>0</v>
      </c>
      <c r="BC277" s="141" t="n">
        <f aca="false">'Assumptions - Base'!BC223</f>
        <v>0</v>
      </c>
      <c r="BD277" s="141" t="n">
        <f aca="false">'Assumptions - Base'!BD223</f>
        <v>0</v>
      </c>
      <c r="BE277" s="141" t="n">
        <f aca="false">'Assumptions - Base'!BE223</f>
        <v>0</v>
      </c>
      <c r="BF277" s="141" t="n">
        <f aca="false">'Assumptions - Base'!BF223</f>
        <v>0</v>
      </c>
      <c r="BG277" s="141" t="n">
        <f aca="false">'Assumptions - Base'!BG223</f>
        <v>0</v>
      </c>
      <c r="BH277" s="141" t="n">
        <f aca="false">'Assumptions - Base'!BH223</f>
        <v>0</v>
      </c>
      <c r="BI277" s="141" t="n">
        <f aca="false">'Assumptions - Base'!BI223</f>
        <v>0</v>
      </c>
      <c r="BJ277" s="141" t="n">
        <f aca="false">'Assumptions - Base'!BJ223</f>
        <v>0</v>
      </c>
      <c r="BK277" s="141" t="n">
        <f aca="false">'Assumptions - Base'!BK223</f>
        <v>0</v>
      </c>
      <c r="BL277" s="141" t="n">
        <f aca="false">'Assumptions - Base'!BL223</f>
        <v>0</v>
      </c>
      <c r="BM277" s="141" t="n">
        <f aca="false">'Assumptions - Base'!BM223</f>
        <v>0</v>
      </c>
      <c r="BN277" s="141" t="n">
        <f aca="false">'Assumptions - Base'!BN223</f>
        <v>0</v>
      </c>
      <c r="BO277" s="141" t="n">
        <f aca="false">'Assumptions - Base'!BO223</f>
        <v>0</v>
      </c>
      <c r="BP277" s="141" t="n">
        <f aca="false">'Assumptions - Base'!BP223</f>
        <v>0</v>
      </c>
      <c r="BQ277" s="141" t="n">
        <f aca="false">'Assumptions - Base'!BQ223</f>
        <v>0</v>
      </c>
      <c r="BR277" s="141" t="n">
        <f aca="false">'Assumptions - Base'!BR223</f>
        <v>0</v>
      </c>
      <c r="BS277" s="141" t="n">
        <f aca="false">'Assumptions - Base'!BS223</f>
        <v>0</v>
      </c>
      <c r="BT277" s="141" t="n">
        <f aca="false">'Assumptions - Base'!BT223</f>
        <v>0</v>
      </c>
      <c r="BU277" s="141" t="n">
        <f aca="false">'Assumptions - Base'!BU223</f>
        <v>0</v>
      </c>
      <c r="BV277" s="141" t="n">
        <f aca="false">'Assumptions - Base'!BV223</f>
        <v>0</v>
      </c>
      <c r="BW277" s="141" t="n">
        <f aca="false">'Assumptions - Base'!BW223</f>
        <v>0</v>
      </c>
      <c r="BX277" s="141" t="n">
        <f aca="false">'Assumptions - Base'!BX223</f>
        <v>0</v>
      </c>
      <c r="BY277" s="141" t="n">
        <f aca="false">'Assumptions - Base'!BY223</f>
        <v>0</v>
      </c>
      <c r="BZ277" s="141" t="n">
        <f aca="false">'Assumptions - Base'!BZ223</f>
        <v>0</v>
      </c>
      <c r="CA277" s="141" t="n">
        <f aca="false">'Assumptions - Base'!CA223</f>
        <v>0</v>
      </c>
      <c r="CB277" s="141" t="n">
        <f aca="false">'Assumptions - Base'!CB223</f>
        <v>0</v>
      </c>
      <c r="CC277" s="141" t="n">
        <f aca="false">'Assumptions - Base'!CC223</f>
        <v>0</v>
      </c>
      <c r="CD277" s="141" t="n">
        <f aca="false">'Assumptions - Base'!CD223</f>
        <v>0</v>
      </c>
      <c r="CE277" s="141" t="n">
        <f aca="false">'Assumptions - Base'!CE223</f>
        <v>0</v>
      </c>
      <c r="CF277" s="141" t="n">
        <f aca="false">'Assumptions - Base'!CF223</f>
        <v>0</v>
      </c>
      <c r="CG277" s="141" t="n">
        <f aca="false">'Assumptions - Base'!CG223</f>
        <v>0</v>
      </c>
      <c r="CH277" s="141" t="n">
        <f aca="false">'Assumptions - Base'!CH223</f>
        <v>0</v>
      </c>
      <c r="CI277" s="141" t="n">
        <f aca="false">'Assumptions - Base'!CI223</f>
        <v>0</v>
      </c>
      <c r="CJ277" s="141" t="n">
        <f aca="false">'Assumptions - Base'!CJ223</f>
        <v>0</v>
      </c>
      <c r="CK277" s="141" t="n">
        <f aca="false">'Assumptions - Base'!CK223</f>
        <v>0</v>
      </c>
      <c r="CL277" s="141" t="n">
        <f aca="false">'Assumptions - Base'!CL223</f>
        <v>0</v>
      </c>
      <c r="CM277" s="141" t="n">
        <f aca="false">'Assumptions - Base'!CM223</f>
        <v>0</v>
      </c>
      <c r="CN277" s="141" t="n">
        <f aca="false">'Assumptions - Base'!CN223</f>
        <v>0</v>
      </c>
      <c r="CO277" s="141" t="n">
        <f aca="false">'Assumptions - Base'!CO223</f>
        <v>0</v>
      </c>
      <c r="CP277" s="141" t="n">
        <f aca="false">'Assumptions - Base'!CP223</f>
        <v>0</v>
      </c>
      <c r="CQ277" s="141" t="n">
        <f aca="false">'Assumptions - Base'!CQ223</f>
        <v>0</v>
      </c>
      <c r="CR277" s="141" t="n">
        <f aca="false">'Assumptions - Base'!CR223</f>
        <v>0</v>
      </c>
      <c r="CS277" s="141" t="n">
        <f aca="false">'Assumptions - Base'!CS223</f>
        <v>0</v>
      </c>
      <c r="CT277" s="141" t="n">
        <f aca="false">'Assumptions - Base'!CT223</f>
        <v>0</v>
      </c>
      <c r="CU277" s="141" t="n">
        <f aca="false">'Assumptions - Base'!CU223</f>
        <v>0</v>
      </c>
      <c r="CV277" s="141" t="n">
        <f aca="false">'Assumptions - Base'!CV223</f>
        <v>0</v>
      </c>
      <c r="CW277" s="141" t="n">
        <f aca="false">'Assumptions - Base'!CW223</f>
        <v>0</v>
      </c>
      <c r="CX277" s="141" t="n">
        <f aca="false">'Assumptions - Base'!CX223</f>
        <v>0</v>
      </c>
      <c r="CY277" s="141" t="n">
        <f aca="false">'Assumptions - Base'!CY223</f>
        <v>0</v>
      </c>
      <c r="CZ277" s="141" t="n">
        <f aca="false">'Assumptions - Base'!CZ223</f>
        <v>0</v>
      </c>
      <c r="DA277" s="141" t="n">
        <f aca="false">'Assumptions - Base'!DA223</f>
        <v>0</v>
      </c>
      <c r="DB277" s="141" t="n">
        <f aca="false">'Assumptions - Base'!DB223</f>
        <v>0</v>
      </c>
    </row>
    <row r="278" customFormat="false" ht="14.25" hidden="false" customHeight="false" outlineLevel="3" collapsed="false">
      <c r="E278" s="3" t="str">
        <f aca="false">'Assumptions - Base'!E224</f>
        <v>[SPARE]</v>
      </c>
      <c r="G278" s="7" t="str">
        <f aca="false">'Assumptions - Base'!G224</f>
        <v>US$'M</v>
      </c>
      <c r="Y278" s="99" t="n">
        <f aca="false">SUM(AA278:DB278)</f>
        <v>0</v>
      </c>
      <c r="AA278" s="141" t="n">
        <f aca="false">'Assumptions - Base'!AA224</f>
        <v>0</v>
      </c>
      <c r="AB278" s="141" t="n">
        <f aca="false">'Assumptions - Base'!AB224</f>
        <v>0</v>
      </c>
      <c r="AC278" s="141" t="n">
        <f aca="false">'Assumptions - Base'!AC224</f>
        <v>0</v>
      </c>
      <c r="AD278" s="141" t="n">
        <f aca="false">'Assumptions - Base'!AD224</f>
        <v>0</v>
      </c>
      <c r="AE278" s="141" t="n">
        <f aca="false">'Assumptions - Base'!AE224</f>
        <v>0</v>
      </c>
      <c r="AF278" s="141" t="n">
        <f aca="false">'Assumptions - Base'!AF224</f>
        <v>0</v>
      </c>
      <c r="AG278" s="141" t="n">
        <f aca="false">'Assumptions - Base'!AG224</f>
        <v>0</v>
      </c>
      <c r="AH278" s="141" t="n">
        <f aca="false">'Assumptions - Base'!AH224</f>
        <v>0</v>
      </c>
      <c r="AI278" s="141" t="n">
        <f aca="false">'Assumptions - Base'!AI224</f>
        <v>0</v>
      </c>
      <c r="AJ278" s="141" t="n">
        <f aca="false">'Assumptions - Base'!AJ224</f>
        <v>0</v>
      </c>
      <c r="AK278" s="141" t="n">
        <f aca="false">'Assumptions - Base'!AK224</f>
        <v>0</v>
      </c>
      <c r="AL278" s="141" t="n">
        <f aca="false">'Assumptions - Base'!AL224</f>
        <v>0</v>
      </c>
      <c r="AM278" s="141" t="n">
        <f aca="false">'Assumptions - Base'!AM224</f>
        <v>0</v>
      </c>
      <c r="AN278" s="141" t="n">
        <f aca="false">'Assumptions - Base'!AN224</f>
        <v>0</v>
      </c>
      <c r="AO278" s="141" t="n">
        <f aca="false">'Assumptions - Base'!AO224</f>
        <v>0</v>
      </c>
      <c r="AP278" s="141" t="n">
        <f aca="false">'Assumptions - Base'!AP224</f>
        <v>0</v>
      </c>
      <c r="AQ278" s="141" t="n">
        <f aca="false">'Assumptions - Base'!AQ224</f>
        <v>0</v>
      </c>
      <c r="AR278" s="141" t="n">
        <f aca="false">'Assumptions - Base'!AR224</f>
        <v>0</v>
      </c>
      <c r="AS278" s="141" t="n">
        <f aca="false">'Assumptions - Base'!AS224</f>
        <v>0</v>
      </c>
      <c r="AT278" s="141" t="n">
        <f aca="false">'Assumptions - Base'!AT224</f>
        <v>0</v>
      </c>
      <c r="AU278" s="141" t="n">
        <f aca="false">'Assumptions - Base'!AU224</f>
        <v>0</v>
      </c>
      <c r="AV278" s="141" t="n">
        <f aca="false">'Assumptions - Base'!AV224</f>
        <v>0</v>
      </c>
      <c r="AW278" s="141" t="n">
        <f aca="false">'Assumptions - Base'!AW224</f>
        <v>0</v>
      </c>
      <c r="AX278" s="141" t="n">
        <f aca="false">'Assumptions - Base'!AX224</f>
        <v>0</v>
      </c>
      <c r="AY278" s="141" t="n">
        <f aca="false">'Assumptions - Base'!AY224</f>
        <v>0</v>
      </c>
      <c r="AZ278" s="141" t="n">
        <f aca="false">'Assumptions - Base'!AZ224</f>
        <v>0</v>
      </c>
      <c r="BA278" s="141" t="n">
        <f aca="false">'Assumptions - Base'!BA224</f>
        <v>0</v>
      </c>
      <c r="BB278" s="141" t="n">
        <f aca="false">'Assumptions - Base'!BB224</f>
        <v>0</v>
      </c>
      <c r="BC278" s="141" t="n">
        <f aca="false">'Assumptions - Base'!BC224</f>
        <v>0</v>
      </c>
      <c r="BD278" s="141" t="n">
        <f aca="false">'Assumptions - Base'!BD224</f>
        <v>0</v>
      </c>
      <c r="BE278" s="141" t="n">
        <f aca="false">'Assumptions - Base'!BE224</f>
        <v>0</v>
      </c>
      <c r="BF278" s="141" t="n">
        <f aca="false">'Assumptions - Base'!BF224</f>
        <v>0</v>
      </c>
      <c r="BG278" s="141" t="n">
        <f aca="false">'Assumptions - Base'!BG224</f>
        <v>0</v>
      </c>
      <c r="BH278" s="141" t="n">
        <f aca="false">'Assumptions - Base'!BH224</f>
        <v>0</v>
      </c>
      <c r="BI278" s="141" t="n">
        <f aca="false">'Assumptions - Base'!BI224</f>
        <v>0</v>
      </c>
      <c r="BJ278" s="141" t="n">
        <f aca="false">'Assumptions - Base'!BJ224</f>
        <v>0</v>
      </c>
      <c r="BK278" s="141" t="n">
        <f aca="false">'Assumptions - Base'!BK224</f>
        <v>0</v>
      </c>
      <c r="BL278" s="141" t="n">
        <f aca="false">'Assumptions - Base'!BL224</f>
        <v>0</v>
      </c>
      <c r="BM278" s="141" t="n">
        <f aca="false">'Assumptions - Base'!BM224</f>
        <v>0</v>
      </c>
      <c r="BN278" s="141" t="n">
        <f aca="false">'Assumptions - Base'!BN224</f>
        <v>0</v>
      </c>
      <c r="BO278" s="141" t="n">
        <f aca="false">'Assumptions - Base'!BO224</f>
        <v>0</v>
      </c>
      <c r="BP278" s="141" t="n">
        <f aca="false">'Assumptions - Base'!BP224</f>
        <v>0</v>
      </c>
      <c r="BQ278" s="141" t="n">
        <f aca="false">'Assumptions - Base'!BQ224</f>
        <v>0</v>
      </c>
      <c r="BR278" s="141" t="n">
        <f aca="false">'Assumptions - Base'!BR224</f>
        <v>0</v>
      </c>
      <c r="BS278" s="141" t="n">
        <f aca="false">'Assumptions - Base'!BS224</f>
        <v>0</v>
      </c>
      <c r="BT278" s="141" t="n">
        <f aca="false">'Assumptions - Base'!BT224</f>
        <v>0</v>
      </c>
      <c r="BU278" s="141" t="n">
        <f aca="false">'Assumptions - Base'!BU224</f>
        <v>0</v>
      </c>
      <c r="BV278" s="141" t="n">
        <f aca="false">'Assumptions - Base'!BV224</f>
        <v>0</v>
      </c>
      <c r="BW278" s="141" t="n">
        <f aca="false">'Assumptions - Base'!BW224</f>
        <v>0</v>
      </c>
      <c r="BX278" s="141" t="n">
        <f aca="false">'Assumptions - Base'!BX224</f>
        <v>0</v>
      </c>
      <c r="BY278" s="141" t="n">
        <f aca="false">'Assumptions - Base'!BY224</f>
        <v>0</v>
      </c>
      <c r="BZ278" s="141" t="n">
        <f aca="false">'Assumptions - Base'!BZ224</f>
        <v>0</v>
      </c>
      <c r="CA278" s="141" t="n">
        <f aca="false">'Assumptions - Base'!CA224</f>
        <v>0</v>
      </c>
      <c r="CB278" s="141" t="n">
        <f aca="false">'Assumptions - Base'!CB224</f>
        <v>0</v>
      </c>
      <c r="CC278" s="141" t="n">
        <f aca="false">'Assumptions - Base'!CC224</f>
        <v>0</v>
      </c>
      <c r="CD278" s="141" t="n">
        <f aca="false">'Assumptions - Base'!CD224</f>
        <v>0</v>
      </c>
      <c r="CE278" s="141" t="n">
        <f aca="false">'Assumptions - Base'!CE224</f>
        <v>0</v>
      </c>
      <c r="CF278" s="141" t="n">
        <f aca="false">'Assumptions - Base'!CF224</f>
        <v>0</v>
      </c>
      <c r="CG278" s="141" t="n">
        <f aca="false">'Assumptions - Base'!CG224</f>
        <v>0</v>
      </c>
      <c r="CH278" s="141" t="n">
        <f aca="false">'Assumptions - Base'!CH224</f>
        <v>0</v>
      </c>
      <c r="CI278" s="141" t="n">
        <f aca="false">'Assumptions - Base'!CI224</f>
        <v>0</v>
      </c>
      <c r="CJ278" s="141" t="n">
        <f aca="false">'Assumptions - Base'!CJ224</f>
        <v>0</v>
      </c>
      <c r="CK278" s="141" t="n">
        <f aca="false">'Assumptions - Base'!CK224</f>
        <v>0</v>
      </c>
      <c r="CL278" s="141" t="n">
        <f aca="false">'Assumptions - Base'!CL224</f>
        <v>0</v>
      </c>
      <c r="CM278" s="141" t="n">
        <f aca="false">'Assumptions - Base'!CM224</f>
        <v>0</v>
      </c>
      <c r="CN278" s="141" t="n">
        <f aca="false">'Assumptions - Base'!CN224</f>
        <v>0</v>
      </c>
      <c r="CO278" s="141" t="n">
        <f aca="false">'Assumptions - Base'!CO224</f>
        <v>0</v>
      </c>
      <c r="CP278" s="141" t="n">
        <f aca="false">'Assumptions - Base'!CP224</f>
        <v>0</v>
      </c>
      <c r="CQ278" s="141" t="n">
        <f aca="false">'Assumptions - Base'!CQ224</f>
        <v>0</v>
      </c>
      <c r="CR278" s="141" t="n">
        <f aca="false">'Assumptions - Base'!CR224</f>
        <v>0</v>
      </c>
      <c r="CS278" s="141" t="n">
        <f aca="false">'Assumptions - Base'!CS224</f>
        <v>0</v>
      </c>
      <c r="CT278" s="141" t="n">
        <f aca="false">'Assumptions - Base'!CT224</f>
        <v>0</v>
      </c>
      <c r="CU278" s="141" t="n">
        <f aca="false">'Assumptions - Base'!CU224</f>
        <v>0</v>
      </c>
      <c r="CV278" s="141" t="n">
        <f aca="false">'Assumptions - Base'!CV224</f>
        <v>0</v>
      </c>
      <c r="CW278" s="141" t="n">
        <f aca="false">'Assumptions - Base'!CW224</f>
        <v>0</v>
      </c>
      <c r="CX278" s="141" t="n">
        <f aca="false">'Assumptions - Base'!CX224</f>
        <v>0</v>
      </c>
      <c r="CY278" s="141" t="n">
        <f aca="false">'Assumptions - Base'!CY224</f>
        <v>0</v>
      </c>
      <c r="CZ278" s="141" t="n">
        <f aca="false">'Assumptions - Base'!CZ224</f>
        <v>0</v>
      </c>
      <c r="DA278" s="141" t="n">
        <f aca="false">'Assumptions - Base'!DA224</f>
        <v>0</v>
      </c>
      <c r="DB278" s="141" t="n">
        <f aca="false">'Assumptions - Base'!DB224</f>
        <v>0</v>
      </c>
    </row>
    <row r="279" customFormat="false" ht="14.25" hidden="false" customHeight="false" outlineLevel="3" collapsed="false">
      <c r="E279" s="3" t="str">
        <f aca="false">'Assumptions - Base'!E225</f>
        <v>[SPARE]</v>
      </c>
      <c r="G279" s="7" t="str">
        <f aca="false">'Assumptions - Base'!G225</f>
        <v>US$'M</v>
      </c>
      <c r="Y279" s="99" t="n">
        <f aca="false">SUM(AA279:DB279)</f>
        <v>0</v>
      </c>
      <c r="AA279" s="141" t="n">
        <f aca="false">'Assumptions - Base'!AA225</f>
        <v>0</v>
      </c>
      <c r="AB279" s="141" t="n">
        <f aca="false">'Assumptions - Base'!AB225</f>
        <v>0</v>
      </c>
      <c r="AC279" s="141" t="n">
        <f aca="false">'Assumptions - Base'!AC225</f>
        <v>0</v>
      </c>
      <c r="AD279" s="141" t="n">
        <f aca="false">'Assumptions - Base'!AD225</f>
        <v>0</v>
      </c>
      <c r="AE279" s="141" t="n">
        <f aca="false">'Assumptions - Base'!AE225</f>
        <v>0</v>
      </c>
      <c r="AF279" s="141" t="n">
        <f aca="false">'Assumptions - Base'!AF225</f>
        <v>0</v>
      </c>
      <c r="AG279" s="141" t="n">
        <f aca="false">'Assumptions - Base'!AG225</f>
        <v>0</v>
      </c>
      <c r="AH279" s="141" t="n">
        <f aca="false">'Assumptions - Base'!AH225</f>
        <v>0</v>
      </c>
      <c r="AI279" s="141" t="n">
        <f aca="false">'Assumptions - Base'!AI225</f>
        <v>0</v>
      </c>
      <c r="AJ279" s="141" t="n">
        <f aca="false">'Assumptions - Base'!AJ225</f>
        <v>0</v>
      </c>
      <c r="AK279" s="141" t="n">
        <f aca="false">'Assumptions - Base'!AK225</f>
        <v>0</v>
      </c>
      <c r="AL279" s="141" t="n">
        <f aca="false">'Assumptions - Base'!AL225</f>
        <v>0</v>
      </c>
      <c r="AM279" s="141" t="n">
        <f aca="false">'Assumptions - Base'!AM225</f>
        <v>0</v>
      </c>
      <c r="AN279" s="141" t="n">
        <f aca="false">'Assumptions - Base'!AN225</f>
        <v>0</v>
      </c>
      <c r="AO279" s="141" t="n">
        <f aca="false">'Assumptions - Base'!AO225</f>
        <v>0</v>
      </c>
      <c r="AP279" s="141" t="n">
        <f aca="false">'Assumptions - Base'!AP225</f>
        <v>0</v>
      </c>
      <c r="AQ279" s="141" t="n">
        <f aca="false">'Assumptions - Base'!AQ225</f>
        <v>0</v>
      </c>
      <c r="AR279" s="141" t="n">
        <f aca="false">'Assumptions - Base'!AR225</f>
        <v>0</v>
      </c>
      <c r="AS279" s="141" t="n">
        <f aca="false">'Assumptions - Base'!AS225</f>
        <v>0</v>
      </c>
      <c r="AT279" s="141" t="n">
        <f aca="false">'Assumptions - Base'!AT225</f>
        <v>0</v>
      </c>
      <c r="AU279" s="141" t="n">
        <f aca="false">'Assumptions - Base'!AU225</f>
        <v>0</v>
      </c>
      <c r="AV279" s="141" t="n">
        <f aca="false">'Assumptions - Base'!AV225</f>
        <v>0</v>
      </c>
      <c r="AW279" s="141" t="n">
        <f aca="false">'Assumptions - Base'!AW225</f>
        <v>0</v>
      </c>
      <c r="AX279" s="141" t="n">
        <f aca="false">'Assumptions - Base'!AX225</f>
        <v>0</v>
      </c>
      <c r="AY279" s="141" t="n">
        <f aca="false">'Assumptions - Base'!AY225</f>
        <v>0</v>
      </c>
      <c r="AZ279" s="141" t="n">
        <f aca="false">'Assumptions - Base'!AZ225</f>
        <v>0</v>
      </c>
      <c r="BA279" s="141" t="n">
        <f aca="false">'Assumptions - Base'!BA225</f>
        <v>0</v>
      </c>
      <c r="BB279" s="141" t="n">
        <f aca="false">'Assumptions - Base'!BB225</f>
        <v>0</v>
      </c>
      <c r="BC279" s="141" t="n">
        <f aca="false">'Assumptions - Base'!BC225</f>
        <v>0</v>
      </c>
      <c r="BD279" s="141" t="n">
        <f aca="false">'Assumptions - Base'!BD225</f>
        <v>0</v>
      </c>
      <c r="BE279" s="141" t="n">
        <f aca="false">'Assumptions - Base'!BE225</f>
        <v>0</v>
      </c>
      <c r="BF279" s="141" t="n">
        <f aca="false">'Assumptions - Base'!BF225</f>
        <v>0</v>
      </c>
      <c r="BG279" s="141" t="n">
        <f aca="false">'Assumptions - Base'!BG225</f>
        <v>0</v>
      </c>
      <c r="BH279" s="141" t="n">
        <f aca="false">'Assumptions - Base'!BH225</f>
        <v>0</v>
      </c>
      <c r="BI279" s="141" t="n">
        <f aca="false">'Assumptions - Base'!BI225</f>
        <v>0</v>
      </c>
      <c r="BJ279" s="141" t="n">
        <f aca="false">'Assumptions - Base'!BJ225</f>
        <v>0</v>
      </c>
      <c r="BK279" s="141" t="n">
        <f aca="false">'Assumptions - Base'!BK225</f>
        <v>0</v>
      </c>
      <c r="BL279" s="141" t="n">
        <f aca="false">'Assumptions - Base'!BL225</f>
        <v>0</v>
      </c>
      <c r="BM279" s="141" t="n">
        <f aca="false">'Assumptions - Base'!BM225</f>
        <v>0</v>
      </c>
      <c r="BN279" s="141" t="n">
        <f aca="false">'Assumptions - Base'!BN225</f>
        <v>0</v>
      </c>
      <c r="BO279" s="141" t="n">
        <f aca="false">'Assumptions - Base'!BO225</f>
        <v>0</v>
      </c>
      <c r="BP279" s="141" t="n">
        <f aca="false">'Assumptions - Base'!BP225</f>
        <v>0</v>
      </c>
      <c r="BQ279" s="141" t="n">
        <f aca="false">'Assumptions - Base'!BQ225</f>
        <v>0</v>
      </c>
      <c r="BR279" s="141" t="n">
        <f aca="false">'Assumptions - Base'!BR225</f>
        <v>0</v>
      </c>
      <c r="BS279" s="141" t="n">
        <f aca="false">'Assumptions - Base'!BS225</f>
        <v>0</v>
      </c>
      <c r="BT279" s="141" t="n">
        <f aca="false">'Assumptions - Base'!BT225</f>
        <v>0</v>
      </c>
      <c r="BU279" s="141" t="n">
        <f aca="false">'Assumptions - Base'!BU225</f>
        <v>0</v>
      </c>
      <c r="BV279" s="141" t="n">
        <f aca="false">'Assumptions - Base'!BV225</f>
        <v>0</v>
      </c>
      <c r="BW279" s="141" t="n">
        <f aca="false">'Assumptions - Base'!BW225</f>
        <v>0</v>
      </c>
      <c r="BX279" s="141" t="n">
        <f aca="false">'Assumptions - Base'!BX225</f>
        <v>0</v>
      </c>
      <c r="BY279" s="141" t="n">
        <f aca="false">'Assumptions - Base'!BY225</f>
        <v>0</v>
      </c>
      <c r="BZ279" s="141" t="n">
        <f aca="false">'Assumptions - Base'!BZ225</f>
        <v>0</v>
      </c>
      <c r="CA279" s="141" t="n">
        <f aca="false">'Assumptions - Base'!CA225</f>
        <v>0</v>
      </c>
      <c r="CB279" s="141" t="n">
        <f aca="false">'Assumptions - Base'!CB225</f>
        <v>0</v>
      </c>
      <c r="CC279" s="141" t="n">
        <f aca="false">'Assumptions - Base'!CC225</f>
        <v>0</v>
      </c>
      <c r="CD279" s="141" t="n">
        <f aca="false">'Assumptions - Base'!CD225</f>
        <v>0</v>
      </c>
      <c r="CE279" s="141" t="n">
        <f aca="false">'Assumptions - Base'!CE225</f>
        <v>0</v>
      </c>
      <c r="CF279" s="141" t="n">
        <f aca="false">'Assumptions - Base'!CF225</f>
        <v>0</v>
      </c>
      <c r="CG279" s="141" t="n">
        <f aca="false">'Assumptions - Base'!CG225</f>
        <v>0</v>
      </c>
      <c r="CH279" s="141" t="n">
        <f aca="false">'Assumptions - Base'!CH225</f>
        <v>0</v>
      </c>
      <c r="CI279" s="141" t="n">
        <f aca="false">'Assumptions - Base'!CI225</f>
        <v>0</v>
      </c>
      <c r="CJ279" s="141" t="n">
        <f aca="false">'Assumptions - Base'!CJ225</f>
        <v>0</v>
      </c>
      <c r="CK279" s="141" t="n">
        <f aca="false">'Assumptions - Base'!CK225</f>
        <v>0</v>
      </c>
      <c r="CL279" s="141" t="n">
        <f aca="false">'Assumptions - Base'!CL225</f>
        <v>0</v>
      </c>
      <c r="CM279" s="141" t="n">
        <f aca="false">'Assumptions - Base'!CM225</f>
        <v>0</v>
      </c>
      <c r="CN279" s="141" t="n">
        <f aca="false">'Assumptions - Base'!CN225</f>
        <v>0</v>
      </c>
      <c r="CO279" s="141" t="n">
        <f aca="false">'Assumptions - Base'!CO225</f>
        <v>0</v>
      </c>
      <c r="CP279" s="141" t="n">
        <f aca="false">'Assumptions - Base'!CP225</f>
        <v>0</v>
      </c>
      <c r="CQ279" s="141" t="n">
        <f aca="false">'Assumptions - Base'!CQ225</f>
        <v>0</v>
      </c>
      <c r="CR279" s="141" t="n">
        <f aca="false">'Assumptions - Base'!CR225</f>
        <v>0</v>
      </c>
      <c r="CS279" s="141" t="n">
        <f aca="false">'Assumptions - Base'!CS225</f>
        <v>0</v>
      </c>
      <c r="CT279" s="141" t="n">
        <f aca="false">'Assumptions - Base'!CT225</f>
        <v>0</v>
      </c>
      <c r="CU279" s="141" t="n">
        <f aca="false">'Assumptions - Base'!CU225</f>
        <v>0</v>
      </c>
      <c r="CV279" s="141" t="n">
        <f aca="false">'Assumptions - Base'!CV225</f>
        <v>0</v>
      </c>
      <c r="CW279" s="141" t="n">
        <f aca="false">'Assumptions - Base'!CW225</f>
        <v>0</v>
      </c>
      <c r="CX279" s="141" t="n">
        <f aca="false">'Assumptions - Base'!CX225</f>
        <v>0</v>
      </c>
      <c r="CY279" s="141" t="n">
        <f aca="false">'Assumptions - Base'!CY225</f>
        <v>0</v>
      </c>
      <c r="CZ279" s="141" t="n">
        <f aca="false">'Assumptions - Base'!CZ225</f>
        <v>0</v>
      </c>
      <c r="DA279" s="141" t="n">
        <f aca="false">'Assumptions - Base'!DA225</f>
        <v>0</v>
      </c>
      <c r="DB279" s="141" t="n">
        <f aca="false">'Assumptions - Base'!DB225</f>
        <v>0</v>
      </c>
    </row>
    <row r="280" customFormat="false" ht="14.25" hidden="false" customHeight="false" outlineLevel="3" collapsed="false">
      <c r="E280" s="106" t="s">
        <v>389</v>
      </c>
      <c r="G280" s="7" t="str">
        <f aca="false">Currency_unit&amp;"'M"</f>
        <v>US$'M</v>
      </c>
      <c r="Y280" s="142" t="n">
        <f aca="false">SUM(AA280:DB280)</f>
        <v>3263.69501556404</v>
      </c>
      <c r="AA280" s="143" t="n">
        <f aca="false">SUM(AA274:AA279)</f>
        <v>1.8</v>
      </c>
      <c r="AB280" s="143" t="n">
        <f aca="false">SUM(AB274:AB279)</f>
        <v>1.8</v>
      </c>
      <c r="AC280" s="143" t="n">
        <f aca="false">SUM(AC274:AC279)</f>
        <v>1.8</v>
      </c>
      <c r="AD280" s="143" t="n">
        <f aca="false">SUM(AD274:AD279)</f>
        <v>1.8</v>
      </c>
      <c r="AE280" s="143" t="n">
        <f aca="false">SUM(AE274:AE279)</f>
        <v>51.5257782169725</v>
      </c>
      <c r="AF280" s="143" t="n">
        <f aca="false">SUM(AF274:AF279)</f>
        <v>73.4348984051557</v>
      </c>
      <c r="AG280" s="143" t="n">
        <f aca="false">SUM(AG274:AG279)</f>
        <v>76.0195889294899</v>
      </c>
      <c r="AH280" s="143" t="n">
        <f aca="false">SUM(AH274:AH279)</f>
        <v>75.777340228694</v>
      </c>
      <c r="AI280" s="143" t="n">
        <f aca="false">SUM(AI274:AI279)</f>
        <v>77.0191677218096</v>
      </c>
      <c r="AJ280" s="143" t="n">
        <f aca="false">SUM(AJ274:AJ279)</f>
        <v>77.6903670865514</v>
      </c>
      <c r="AK280" s="143" t="n">
        <f aca="false">SUM(AK274:AK279)</f>
        <v>74.7372943474367</v>
      </c>
      <c r="AL280" s="143" t="n">
        <f aca="false">SUM(AL274:AL279)</f>
        <v>71.9990964323359</v>
      </c>
      <c r="AM280" s="143" t="n">
        <f aca="false">SUM(AM274:AM279)</f>
        <v>69.3617047295199</v>
      </c>
      <c r="AN280" s="143" t="n">
        <f aca="false">SUM(AN274:AN279)</f>
        <v>68.6470324503521</v>
      </c>
      <c r="AO280" s="143" t="n">
        <f aca="false">SUM(AO274:AO279)</f>
        <v>69.7166002559039</v>
      </c>
      <c r="AP280" s="143" t="n">
        <f aca="false">SUM(AP274:AP279)</f>
        <v>70.3222731147889</v>
      </c>
      <c r="AQ280" s="143" t="n">
        <f aca="false">SUM(AQ274:AQ279)</f>
        <v>72.1209934426415</v>
      </c>
      <c r="AR280" s="143" t="n">
        <f aca="false">SUM(AR274:AR279)</f>
        <v>71.9993231933577</v>
      </c>
      <c r="AS280" s="143" t="n">
        <f aca="false">SUM(AS274:AS279)</f>
        <v>72.3679733494942</v>
      </c>
      <c r="AT280" s="143" t="n">
        <f aca="false">SUM(AT274:AT279)</f>
        <v>69.6459347748854</v>
      </c>
      <c r="AU280" s="143" t="n">
        <f aca="false">SUM(AU274:AU279)</f>
        <v>69.5002110239694</v>
      </c>
      <c r="AV280" s="143" t="n">
        <f aca="false">SUM(AV274:AV279)</f>
        <v>67.6884176662733</v>
      </c>
      <c r="AW280" s="143" t="n">
        <f aca="false">SUM(AW274:AW279)</f>
        <v>69.1851363864215</v>
      </c>
      <c r="AX280" s="143" t="n">
        <f aca="false">SUM(AX274:AX279)</f>
        <v>68.3917254647727</v>
      </c>
      <c r="AY280" s="143" t="n">
        <f aca="false">SUM(AY274:AY279)</f>
        <v>67.9674158854345</v>
      </c>
      <c r="AZ280" s="143" t="n">
        <f aca="false">SUM(AZ274:AZ279)</f>
        <v>68.6586791630992</v>
      </c>
      <c r="BA280" s="143" t="n">
        <f aca="false">SUM(BA274:BA279)</f>
        <v>67.9068539929554</v>
      </c>
      <c r="BB280" s="143" t="n">
        <f aca="false">SUM(BB274:BB279)</f>
        <v>66.0168120590842</v>
      </c>
      <c r="BC280" s="143" t="n">
        <f aca="false">SUM(BC274:BC279)</f>
        <v>67.6946788093629</v>
      </c>
      <c r="BD280" s="143" t="n">
        <f aca="false">SUM(BD274:BD279)</f>
        <v>68.1082987745314</v>
      </c>
      <c r="BE280" s="143" t="n">
        <f aca="false">SUM(BE274:BE279)</f>
        <v>67.3514096319403</v>
      </c>
      <c r="BF280" s="143" t="n">
        <f aca="false">SUM(BF274:BF279)</f>
        <v>66.9948784879151</v>
      </c>
      <c r="BG280" s="143" t="n">
        <f aca="false">SUM(BG274:BG279)</f>
        <v>67.2833481876693</v>
      </c>
      <c r="BH280" s="143" t="n">
        <f aca="false">SUM(BH274:BH279)</f>
        <v>67.5267747530783</v>
      </c>
      <c r="BI280" s="143" t="n">
        <f aca="false">SUM(BI274:BI279)</f>
        <v>67.9239099886598</v>
      </c>
      <c r="BJ280" s="143" t="n">
        <f aca="false">SUM(BJ274:BJ279)</f>
        <v>69.9033273450352</v>
      </c>
      <c r="BK280" s="143" t="n">
        <f aca="false">SUM(BK274:BK279)</f>
        <v>69.752292169659</v>
      </c>
      <c r="BL280" s="143" t="n">
        <f aca="false">SUM(BL274:BL279)</f>
        <v>69.0498365571116</v>
      </c>
      <c r="BM280" s="143" t="n">
        <f aca="false">SUM(BM274:BM279)</f>
        <v>67.3788279386198</v>
      </c>
      <c r="BN280" s="143" t="n">
        <f aca="false">SUM(BN274:BN279)</f>
        <v>68.2254104207814</v>
      </c>
      <c r="BO280" s="143" t="n">
        <f aca="false">SUM(BO274:BO279)</f>
        <v>69.0659297499203</v>
      </c>
      <c r="BP280" s="143" t="n">
        <f aca="false">SUM(BP274:BP279)</f>
        <v>53.5797497734053</v>
      </c>
      <c r="BQ280" s="143" t="n">
        <f aca="false">SUM(BQ274:BQ279)</f>
        <v>53.6832538746205</v>
      </c>
      <c r="BR280" s="143" t="n">
        <f aca="false">SUM(BR274:BR279)</f>
        <v>53.5753523489056</v>
      </c>
      <c r="BS280" s="143" t="n">
        <f aca="false">SUM(BS274:BS279)</f>
        <v>53.5753523489056</v>
      </c>
      <c r="BT280" s="143" t="n">
        <f aca="false">SUM(BT274:BT279)</f>
        <v>51.0805368591938</v>
      </c>
      <c r="BU280" s="143" t="n">
        <f aca="false">SUM(BU274:BU279)</f>
        <v>51.1704433098285</v>
      </c>
      <c r="BV280" s="143" t="n">
        <f aca="false">SUM(BV274:BV279)</f>
        <v>51.0680104206576</v>
      </c>
      <c r="BW280" s="143" t="n">
        <f aca="false">SUM(BW274:BW279)</f>
        <v>51.0680104206576</v>
      </c>
      <c r="BX280" s="143" t="n">
        <f aca="false">SUM(BX274:BX279)</f>
        <v>51.0680104206576</v>
      </c>
      <c r="BY280" s="143" t="n">
        <f aca="false">SUM(BY274:BY279)</f>
        <v>51.1704433098285</v>
      </c>
      <c r="BZ280" s="143" t="n">
        <f aca="false">SUM(BZ274:BZ279)</f>
        <v>51.0680104206576</v>
      </c>
      <c r="CA280" s="143" t="n">
        <f aca="false">SUM(CA274:CA279)</f>
        <v>51.0680104206576</v>
      </c>
      <c r="CB280" s="143" t="n">
        <f aca="false">SUM(CB274:CB279)</f>
        <v>51.0680104206576</v>
      </c>
      <c r="CC280" s="143" t="n">
        <f aca="false">SUM(CC274:CC279)</f>
        <v>8.29228007972726</v>
      </c>
      <c r="CD280" s="143" t="n">
        <f aca="false">SUM(CD274:CD279)</f>
        <v>0</v>
      </c>
      <c r="CE280" s="143" t="n">
        <f aca="false">SUM(CE274:CE279)</f>
        <v>0</v>
      </c>
      <c r="CF280" s="143" t="n">
        <f aca="false">SUM(CF274:CF279)</f>
        <v>0</v>
      </c>
      <c r="CG280" s="143" t="n">
        <f aca="false">SUM(CG274:CG279)</f>
        <v>0</v>
      </c>
      <c r="CH280" s="143" t="n">
        <f aca="false">SUM(CH274:CH279)</f>
        <v>0</v>
      </c>
      <c r="CI280" s="143" t="n">
        <f aca="false">SUM(CI274:CI279)</f>
        <v>0</v>
      </c>
      <c r="CJ280" s="143" t="n">
        <f aca="false">SUM(CJ274:CJ279)</f>
        <v>0</v>
      </c>
      <c r="CK280" s="143" t="n">
        <f aca="false">SUM(CK274:CK279)</f>
        <v>0</v>
      </c>
      <c r="CL280" s="143" t="n">
        <f aca="false">SUM(CL274:CL279)</f>
        <v>0</v>
      </c>
      <c r="CM280" s="143" t="n">
        <f aca="false">SUM(CM274:CM279)</f>
        <v>0</v>
      </c>
      <c r="CN280" s="143" t="n">
        <f aca="false">SUM(CN274:CN279)</f>
        <v>0</v>
      </c>
      <c r="CO280" s="143" t="n">
        <f aca="false">SUM(CO274:CO279)</f>
        <v>0</v>
      </c>
      <c r="CP280" s="143" t="n">
        <f aca="false">SUM(CP274:CP279)</f>
        <v>0</v>
      </c>
      <c r="CQ280" s="143" t="n">
        <f aca="false">SUM(CQ274:CQ279)</f>
        <v>0</v>
      </c>
      <c r="CR280" s="143" t="n">
        <f aca="false">SUM(CR274:CR279)</f>
        <v>0</v>
      </c>
      <c r="CS280" s="143" t="n">
        <f aca="false">SUM(CS274:CS279)</f>
        <v>0</v>
      </c>
      <c r="CT280" s="143" t="n">
        <f aca="false">SUM(CT274:CT279)</f>
        <v>0</v>
      </c>
      <c r="CU280" s="143" t="n">
        <f aca="false">SUM(CU274:CU279)</f>
        <v>0</v>
      </c>
      <c r="CV280" s="143" t="n">
        <f aca="false">SUM(CV274:CV279)</f>
        <v>0</v>
      </c>
      <c r="CW280" s="143" t="n">
        <f aca="false">SUM(CW274:CW279)</f>
        <v>0</v>
      </c>
      <c r="CX280" s="143" t="n">
        <f aca="false">SUM(CX274:CX279)</f>
        <v>0</v>
      </c>
      <c r="CY280" s="143" t="n">
        <f aca="false">SUM(CY274:CY279)</f>
        <v>0</v>
      </c>
      <c r="CZ280" s="143" t="n">
        <f aca="false">SUM(CZ274:CZ279)</f>
        <v>0</v>
      </c>
      <c r="DA280" s="143" t="n">
        <f aca="false">SUM(DA274:DA279)</f>
        <v>0</v>
      </c>
      <c r="DB280" s="143" t="n">
        <f aca="false">SUM(DB274:DB279)</f>
        <v>0</v>
      </c>
    </row>
    <row r="281" customFormat="false" ht="14.25" hidden="false" customHeight="false" outlineLevel="3" collapsed="false"/>
    <row r="282" customFormat="false" ht="14.25" hidden="false" customHeight="false" outlineLevel="2" collapsed="false"/>
    <row r="283" customFormat="false" ht="14.25" hidden="false" customHeight="false" outlineLevel="2" collapsed="false"/>
    <row r="284" customFormat="false" ht="14.25" hidden="false" customHeight="false" outlineLevel="1" collapsed="false"/>
    <row r="285" customFormat="false" ht="20.25" hidden="false" customHeight="true" outlineLevel="1" collapsed="false">
      <c r="A285" s="65" t="s">
        <v>390</v>
      </c>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c r="BF285" s="65"/>
      <c r="BG285" s="65"/>
      <c r="BH285" s="65"/>
      <c r="BI285" s="65"/>
      <c r="BJ285" s="65"/>
      <c r="BK285" s="65"/>
      <c r="BL285" s="65"/>
      <c r="BM285" s="65"/>
      <c r="BN285" s="65"/>
      <c r="BO285" s="65"/>
      <c r="BP285" s="65"/>
      <c r="BQ285" s="65"/>
      <c r="BR285" s="65"/>
      <c r="BS285" s="65"/>
      <c r="BT285" s="65"/>
      <c r="BU285" s="65"/>
      <c r="BV285" s="65"/>
      <c r="BW285" s="65"/>
      <c r="BX285" s="65"/>
      <c r="BY285" s="65"/>
      <c r="BZ285" s="65"/>
      <c r="CA285" s="65"/>
      <c r="CB285" s="65"/>
      <c r="CC285" s="65"/>
      <c r="CD285" s="65"/>
      <c r="CE285" s="65"/>
      <c r="CF285" s="65"/>
      <c r="CG285" s="65"/>
      <c r="CH285" s="65"/>
      <c r="CI285" s="65"/>
      <c r="CJ285" s="65"/>
      <c r="CK285" s="65"/>
      <c r="CL285" s="65"/>
      <c r="CM285" s="65"/>
      <c r="CN285" s="65"/>
      <c r="CO285" s="65"/>
      <c r="CP285" s="65"/>
      <c r="CQ285" s="65"/>
      <c r="CR285" s="65"/>
      <c r="CS285" s="65"/>
      <c r="CT285" s="65"/>
      <c r="CU285" s="65"/>
      <c r="CV285" s="65"/>
      <c r="CW285" s="65"/>
      <c r="CX285" s="65"/>
      <c r="CY285" s="65"/>
      <c r="CZ285" s="65"/>
      <c r="DA285" s="65"/>
      <c r="DB285" s="65"/>
      <c r="DC285" s="65"/>
    </row>
    <row r="286" customFormat="false" ht="15" hidden="false" customHeight="true" outlineLevel="2" collapsed="false"/>
    <row r="287" customFormat="false" ht="18" hidden="false" customHeight="true" outlineLevel="2" collapsed="false">
      <c r="B287" s="66" t="s">
        <v>178</v>
      </c>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c r="AC287" s="66"/>
      <c r="AD287" s="66"/>
      <c r="AE287" s="66"/>
      <c r="AF287" s="66"/>
      <c r="AG287" s="66"/>
      <c r="AH287" s="66"/>
      <c r="AI287" s="66"/>
      <c r="AJ287" s="66"/>
      <c r="AK287" s="66"/>
      <c r="AL287" s="66"/>
      <c r="AM287" s="66"/>
      <c r="AN287" s="66"/>
      <c r="AO287" s="66"/>
      <c r="AP287" s="66"/>
      <c r="AQ287" s="66"/>
      <c r="AR287" s="66"/>
      <c r="AS287" s="66"/>
      <c r="AT287" s="66"/>
      <c r="AU287" s="66"/>
      <c r="AV287" s="66"/>
      <c r="AW287" s="66"/>
      <c r="AX287" s="66"/>
      <c r="AY287" s="66"/>
      <c r="AZ287" s="66"/>
      <c r="BA287" s="66"/>
      <c r="BB287" s="66"/>
      <c r="BC287" s="66"/>
      <c r="BD287" s="66"/>
      <c r="BE287" s="66"/>
      <c r="BF287" s="66"/>
      <c r="BG287" s="66"/>
      <c r="BH287" s="66"/>
      <c r="BI287" s="66"/>
      <c r="BJ287" s="66"/>
      <c r="BK287" s="66"/>
      <c r="BL287" s="66"/>
      <c r="BM287" s="66"/>
      <c r="BN287" s="66"/>
      <c r="BO287" s="66"/>
      <c r="BP287" s="66"/>
      <c r="BQ287" s="66"/>
      <c r="BR287" s="66"/>
      <c r="BS287" s="66"/>
      <c r="BT287" s="66"/>
      <c r="BU287" s="66"/>
      <c r="BV287" s="66"/>
      <c r="BW287" s="66"/>
      <c r="BX287" s="66"/>
      <c r="BY287" s="66"/>
      <c r="BZ287" s="66"/>
      <c r="CA287" s="66"/>
      <c r="CB287" s="66"/>
      <c r="CC287" s="66"/>
      <c r="CD287" s="66"/>
      <c r="CE287" s="66"/>
      <c r="CF287" s="66"/>
      <c r="CG287" s="66"/>
      <c r="CH287" s="66"/>
      <c r="CI287" s="66"/>
      <c r="CJ287" s="66"/>
      <c r="CK287" s="66"/>
      <c r="CL287" s="66"/>
      <c r="CM287" s="66"/>
      <c r="CN287" s="66"/>
      <c r="CO287" s="66"/>
      <c r="CP287" s="66"/>
      <c r="CQ287" s="66"/>
      <c r="CR287" s="66"/>
      <c r="CS287" s="66"/>
      <c r="CT287" s="66"/>
      <c r="CU287" s="66"/>
      <c r="CV287" s="66"/>
      <c r="CW287" s="66"/>
      <c r="CX287" s="66"/>
      <c r="CY287" s="66"/>
      <c r="CZ287" s="66"/>
      <c r="DA287" s="66"/>
      <c r="DB287" s="66"/>
      <c r="DC287" s="66"/>
    </row>
    <row r="288" customFormat="false" ht="15" hidden="false" customHeight="true" outlineLevel="3" collapsed="false"/>
    <row r="289" customFormat="false" ht="14.25" hidden="false" customHeight="false" outlineLevel="3" collapsed="false">
      <c r="C289" s="78" t="s">
        <v>178</v>
      </c>
    </row>
    <row r="290" customFormat="false" ht="14.25" hidden="false" customHeight="false" outlineLevel="3" collapsed="false"/>
    <row r="291" customFormat="false" ht="14.25" hidden="false" customHeight="false" outlineLevel="3" collapsed="false">
      <c r="E291" s="3" t="str">
        <f aca="false">'Assumptions - Base'!E81</f>
        <v>Sustaining capital</v>
      </c>
      <c r="G291" s="71" t="str">
        <f aca="false">'Assumptions - Base'!G81</f>
        <v>US$'M</v>
      </c>
      <c r="Y291" s="99" t="n">
        <f aca="false">SUM(AA291:DB291)</f>
        <v>3053.9</v>
      </c>
      <c r="AA291" s="93" t="n">
        <f aca="false">'Assumptions - Base'!AA81</f>
        <v>0</v>
      </c>
      <c r="AB291" s="93" t="n">
        <f aca="false">'Assumptions - Base'!AB81</f>
        <v>0</v>
      </c>
      <c r="AC291" s="93" t="n">
        <f aca="false">'Assumptions - Base'!AC81</f>
        <v>0</v>
      </c>
      <c r="AD291" s="93" t="n">
        <f aca="false">'Assumptions - Base'!AD81</f>
        <v>0</v>
      </c>
      <c r="AE291" s="93" t="n">
        <f aca="false">'Assumptions - Base'!AE81</f>
        <v>48.6</v>
      </c>
      <c r="AF291" s="93" t="n">
        <f aca="false">'Assumptions - Base'!AF81</f>
        <v>79.8</v>
      </c>
      <c r="AG291" s="93" t="n">
        <f aca="false">'Assumptions - Base'!AG81</f>
        <v>108.3</v>
      </c>
      <c r="AH291" s="93" t="n">
        <f aca="false">'Assumptions - Base'!AH81</f>
        <v>96</v>
      </c>
      <c r="AI291" s="93" t="n">
        <f aca="false">'Assumptions - Base'!AI81</f>
        <v>154.5</v>
      </c>
      <c r="AJ291" s="93" t="n">
        <f aca="false">'Assumptions - Base'!AJ81</f>
        <v>121.8</v>
      </c>
      <c r="AK291" s="93" t="n">
        <f aca="false">'Assumptions - Base'!AK81</f>
        <v>77</v>
      </c>
      <c r="AL291" s="93" t="n">
        <f aca="false">'Assumptions - Base'!AL81</f>
        <v>115.5</v>
      </c>
      <c r="AM291" s="93" t="n">
        <f aca="false">'Assumptions - Base'!AM81</f>
        <v>119.9</v>
      </c>
      <c r="AN291" s="93" t="n">
        <f aca="false">'Assumptions - Base'!AN81</f>
        <v>97.1</v>
      </c>
      <c r="AO291" s="93" t="n">
        <f aca="false">'Assumptions - Base'!AO81</f>
        <v>128.3</v>
      </c>
      <c r="AP291" s="93" t="n">
        <f aca="false">'Assumptions - Base'!AP81</f>
        <v>116.4</v>
      </c>
      <c r="AQ291" s="93" t="n">
        <f aca="false">'Assumptions - Base'!AQ81</f>
        <v>65.8</v>
      </c>
      <c r="AR291" s="93" t="n">
        <f aca="false">'Assumptions - Base'!AR81</f>
        <v>59.7</v>
      </c>
      <c r="AS291" s="93" t="n">
        <f aca="false">'Assumptions - Base'!AS81</f>
        <v>53</v>
      </c>
      <c r="AT291" s="93" t="n">
        <f aca="false">'Assumptions - Base'!AT81</f>
        <v>53.7</v>
      </c>
      <c r="AU291" s="93" t="n">
        <f aca="false">'Assumptions - Base'!AU81</f>
        <v>127.3</v>
      </c>
      <c r="AV291" s="93" t="n">
        <f aca="false">'Assumptions - Base'!AV81</f>
        <v>45.9</v>
      </c>
      <c r="AW291" s="93" t="n">
        <f aca="false">'Assumptions - Base'!AW81</f>
        <v>90.6</v>
      </c>
      <c r="AX291" s="93" t="n">
        <f aca="false">'Assumptions - Base'!AX81</f>
        <v>99</v>
      </c>
      <c r="AY291" s="93" t="n">
        <f aca="false">'Assumptions - Base'!AY81</f>
        <v>51.6</v>
      </c>
      <c r="AZ291" s="93" t="n">
        <f aca="false">'Assumptions - Base'!AZ81</f>
        <v>73.2</v>
      </c>
      <c r="BA291" s="93" t="n">
        <f aca="false">'Assumptions - Base'!BA81</f>
        <v>80.4</v>
      </c>
      <c r="BB291" s="93" t="n">
        <f aca="false">'Assumptions - Base'!BB81</f>
        <v>53.8</v>
      </c>
      <c r="BC291" s="93" t="n">
        <f aca="false">'Assumptions - Base'!BC81</f>
        <v>104.6</v>
      </c>
      <c r="BD291" s="93" t="n">
        <f aca="false">'Assumptions - Base'!BD81</f>
        <v>44.8</v>
      </c>
      <c r="BE291" s="93" t="n">
        <f aca="false">'Assumptions - Base'!BE81</f>
        <v>41</v>
      </c>
      <c r="BF291" s="93" t="n">
        <f aca="false">'Assumptions - Base'!BF81</f>
        <v>42.1</v>
      </c>
      <c r="BG291" s="93" t="n">
        <f aca="false">'Assumptions - Base'!BG81</f>
        <v>32.8</v>
      </c>
      <c r="BH291" s="93" t="n">
        <f aca="false">'Assumptions - Base'!BH81</f>
        <v>49.8</v>
      </c>
      <c r="BI291" s="93" t="n">
        <f aca="false">'Assumptions - Base'!BI81</f>
        <v>38.1</v>
      </c>
      <c r="BJ291" s="93" t="n">
        <f aca="false">'Assumptions - Base'!BJ81</f>
        <v>32.6</v>
      </c>
      <c r="BK291" s="93" t="n">
        <f aca="false">'Assumptions - Base'!BK81</f>
        <v>51.5</v>
      </c>
      <c r="BL291" s="93" t="n">
        <f aca="false">'Assumptions - Base'!BL81</f>
        <v>29.2</v>
      </c>
      <c r="BM291" s="93" t="n">
        <f aca="false">'Assumptions - Base'!BM81</f>
        <v>24.5</v>
      </c>
      <c r="BN291" s="93" t="n">
        <f aca="false">'Assumptions - Base'!BN81</f>
        <v>23.9</v>
      </c>
      <c r="BO291" s="93" t="n">
        <f aca="false">'Assumptions - Base'!BO81</f>
        <v>36.8</v>
      </c>
      <c r="BP291" s="93" t="n">
        <f aca="false">'Assumptions - Base'!BP81</f>
        <v>22.5</v>
      </c>
      <c r="BQ291" s="93" t="n">
        <f aca="false">'Assumptions - Base'!BQ81</f>
        <v>22.4</v>
      </c>
      <c r="BR291" s="93" t="n">
        <f aca="false">'Assumptions - Base'!BR81</f>
        <v>23.4</v>
      </c>
      <c r="BS291" s="93" t="n">
        <f aca="false">'Assumptions - Base'!BS81</f>
        <v>49.7</v>
      </c>
      <c r="BT291" s="93" t="n">
        <f aca="false">'Assumptions - Base'!BT81</f>
        <v>71.1</v>
      </c>
      <c r="BU291" s="93" t="n">
        <f aca="false">'Assumptions - Base'!BU81</f>
        <v>20</v>
      </c>
      <c r="BV291" s="93" t="n">
        <f aca="false">'Assumptions - Base'!BV81</f>
        <v>26.1</v>
      </c>
      <c r="BW291" s="93" t="n">
        <f aca="false">'Assumptions - Base'!BW81</f>
        <v>21.4</v>
      </c>
      <c r="BX291" s="93" t="n">
        <f aca="false">'Assumptions - Base'!BX81</f>
        <v>19.5</v>
      </c>
      <c r="BY291" s="93" t="n">
        <f aca="false">'Assumptions - Base'!BY81</f>
        <v>35.1</v>
      </c>
      <c r="BZ291" s="93" t="n">
        <f aca="false">'Assumptions - Base'!BZ81</f>
        <v>21.4</v>
      </c>
      <c r="CA291" s="93" t="n">
        <f aca="false">'Assumptions - Base'!CA81</f>
        <v>19.1</v>
      </c>
      <c r="CB291" s="93" t="n">
        <f aca="false">'Assumptions - Base'!CB81</f>
        <v>31.7</v>
      </c>
      <c r="CC291" s="93" t="n">
        <f aca="false">'Assumptions - Base'!CC81</f>
        <v>1.6</v>
      </c>
      <c r="CD291" s="93" t="n">
        <f aca="false">'Assumptions - Base'!CD81</f>
        <v>0</v>
      </c>
      <c r="CE291" s="93" t="n">
        <f aca="false">'Assumptions - Base'!CE81</f>
        <v>0</v>
      </c>
      <c r="CF291" s="93" t="n">
        <f aca="false">'Assumptions - Base'!CF81</f>
        <v>0</v>
      </c>
      <c r="CG291" s="93" t="n">
        <f aca="false">'Assumptions - Base'!CG81</f>
        <v>0</v>
      </c>
      <c r="CH291" s="93" t="n">
        <f aca="false">'Assumptions - Base'!CH81</f>
        <v>0</v>
      </c>
      <c r="CI291" s="93" t="n">
        <f aca="false">'Assumptions - Base'!CI81</f>
        <v>0</v>
      </c>
      <c r="CJ291" s="93" t="n">
        <f aca="false">'Assumptions - Base'!CJ81</f>
        <v>0</v>
      </c>
      <c r="CK291" s="93" t="n">
        <f aca="false">'Assumptions - Base'!CK81</f>
        <v>0</v>
      </c>
      <c r="CL291" s="93" t="n">
        <f aca="false">'Assumptions - Base'!CL81</f>
        <v>0</v>
      </c>
      <c r="CM291" s="93" t="n">
        <f aca="false">'Assumptions - Base'!CM81</f>
        <v>0</v>
      </c>
      <c r="CN291" s="93" t="n">
        <f aca="false">'Assumptions - Base'!CN81</f>
        <v>0</v>
      </c>
      <c r="CO291" s="93" t="n">
        <f aca="false">'Assumptions - Base'!CO81</f>
        <v>0</v>
      </c>
      <c r="CP291" s="93" t="n">
        <f aca="false">'Assumptions - Base'!CP81</f>
        <v>0</v>
      </c>
      <c r="CQ291" s="93" t="n">
        <f aca="false">'Assumptions - Base'!CQ81</f>
        <v>0</v>
      </c>
      <c r="CR291" s="93" t="n">
        <f aca="false">'Assumptions - Base'!CR81</f>
        <v>0</v>
      </c>
      <c r="CS291" s="93" t="n">
        <f aca="false">'Assumptions - Base'!CS81</f>
        <v>0</v>
      </c>
      <c r="CT291" s="93" t="n">
        <f aca="false">'Assumptions - Base'!CT81</f>
        <v>0</v>
      </c>
      <c r="CU291" s="93" t="n">
        <f aca="false">'Assumptions - Base'!CU81</f>
        <v>0</v>
      </c>
      <c r="CV291" s="93" t="n">
        <f aca="false">'Assumptions - Base'!CV81</f>
        <v>0</v>
      </c>
      <c r="CW291" s="93" t="n">
        <f aca="false">'Assumptions - Base'!CW81</f>
        <v>0</v>
      </c>
      <c r="CX291" s="93" t="n">
        <f aca="false">'Assumptions - Base'!CX81</f>
        <v>0</v>
      </c>
      <c r="CY291" s="93" t="n">
        <f aca="false">'Assumptions - Base'!CY81</f>
        <v>0</v>
      </c>
      <c r="CZ291" s="93" t="n">
        <f aca="false">'Assumptions - Base'!CZ81</f>
        <v>0</v>
      </c>
      <c r="DA291" s="93" t="n">
        <f aca="false">'Assumptions - Base'!DA81</f>
        <v>0</v>
      </c>
      <c r="DB291" s="93" t="n">
        <f aca="false">'Assumptions - Base'!DB81</f>
        <v>0</v>
      </c>
    </row>
    <row r="292" customFormat="false" ht="14.25" hidden="false" customHeight="false" outlineLevel="3" collapsed="false"/>
    <row r="293" customFormat="false" ht="14.25" hidden="false" customHeight="false" outlineLevel="2" collapsed="false"/>
    <row r="294" customFormat="false" ht="14.25" hidden="false" customHeight="false" outlineLevel="1" collapsed="false"/>
    <row r="295" customFormat="false" ht="20.25" hidden="false" customHeight="true" outlineLevel="1" collapsed="false">
      <c r="A295" s="65" t="s">
        <v>114</v>
      </c>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E295" s="65"/>
      <c r="BF295" s="65"/>
      <c r="BG295" s="65"/>
      <c r="BH295" s="65"/>
      <c r="BI295" s="65"/>
      <c r="BJ295" s="65"/>
      <c r="BK295" s="65"/>
      <c r="BL295" s="65"/>
      <c r="BM295" s="65"/>
      <c r="BN295" s="65"/>
      <c r="BO295" s="65"/>
      <c r="BP295" s="65"/>
      <c r="BQ295" s="65"/>
      <c r="BR295" s="65"/>
      <c r="BS295" s="65"/>
      <c r="BT295" s="65"/>
      <c r="BU295" s="65"/>
      <c r="BV295" s="65"/>
      <c r="BW295" s="65"/>
      <c r="BX295" s="65"/>
      <c r="BY295" s="65"/>
      <c r="BZ295" s="65"/>
      <c r="CA295" s="65"/>
      <c r="CB295" s="65"/>
      <c r="CC295" s="65"/>
      <c r="CD295" s="65"/>
      <c r="CE295" s="65"/>
      <c r="CF295" s="65"/>
      <c r="CG295" s="65"/>
      <c r="CH295" s="65"/>
      <c r="CI295" s="65"/>
      <c r="CJ295" s="65"/>
      <c r="CK295" s="65"/>
      <c r="CL295" s="65"/>
      <c r="CM295" s="65"/>
      <c r="CN295" s="65"/>
      <c r="CO295" s="65"/>
      <c r="CP295" s="65"/>
      <c r="CQ295" s="65"/>
      <c r="CR295" s="65"/>
      <c r="CS295" s="65"/>
      <c r="CT295" s="65"/>
      <c r="CU295" s="65"/>
      <c r="CV295" s="65"/>
      <c r="CW295" s="65"/>
      <c r="CX295" s="65"/>
      <c r="CY295" s="65"/>
      <c r="CZ295" s="65"/>
      <c r="DA295" s="65"/>
      <c r="DB295" s="65"/>
      <c r="DC295" s="65"/>
    </row>
    <row r="296" customFormat="false" ht="15" hidden="false" customHeight="true" outlineLevel="2" collapsed="false"/>
    <row r="297" customFormat="false" ht="18" hidden="false" customHeight="true" outlineLevel="2" collapsed="false">
      <c r="B297" s="66" t="s">
        <v>391</v>
      </c>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c r="AC297" s="66"/>
      <c r="AD297" s="66"/>
      <c r="AE297" s="66"/>
      <c r="AF297" s="66"/>
      <c r="AG297" s="66"/>
      <c r="AH297" s="66"/>
      <c r="AI297" s="66"/>
      <c r="AJ297" s="66"/>
      <c r="AK297" s="66"/>
      <c r="AL297" s="66"/>
      <c r="AM297" s="66"/>
      <c r="AN297" s="66"/>
      <c r="AO297" s="66"/>
      <c r="AP297" s="66"/>
      <c r="AQ297" s="66"/>
      <c r="AR297" s="66"/>
      <c r="AS297" s="66"/>
      <c r="AT297" s="66"/>
      <c r="AU297" s="66"/>
      <c r="AV297" s="66"/>
      <c r="AW297" s="66"/>
      <c r="AX297" s="66"/>
      <c r="AY297" s="66"/>
      <c r="AZ297" s="66"/>
      <c r="BA297" s="66"/>
      <c r="BB297" s="66"/>
      <c r="BC297" s="66"/>
      <c r="BD297" s="66"/>
      <c r="BE297" s="66"/>
      <c r="BF297" s="66"/>
      <c r="BG297" s="66"/>
      <c r="BH297" s="66"/>
      <c r="BI297" s="66"/>
      <c r="BJ297" s="66"/>
      <c r="BK297" s="66"/>
      <c r="BL297" s="66"/>
      <c r="BM297" s="66"/>
      <c r="BN297" s="66"/>
      <c r="BO297" s="66"/>
      <c r="BP297" s="66"/>
      <c r="BQ297" s="66"/>
      <c r="BR297" s="66"/>
      <c r="BS297" s="66"/>
      <c r="BT297" s="66"/>
      <c r="BU297" s="66"/>
      <c r="BV297" s="66"/>
      <c r="BW297" s="66"/>
      <c r="BX297" s="66"/>
      <c r="BY297" s="66"/>
      <c r="BZ297" s="66"/>
      <c r="CA297" s="66"/>
      <c r="CB297" s="66"/>
      <c r="CC297" s="66"/>
      <c r="CD297" s="66"/>
      <c r="CE297" s="66"/>
      <c r="CF297" s="66"/>
      <c r="CG297" s="66"/>
      <c r="CH297" s="66"/>
      <c r="CI297" s="66"/>
      <c r="CJ297" s="66"/>
      <c r="CK297" s="66"/>
      <c r="CL297" s="66"/>
      <c r="CM297" s="66"/>
      <c r="CN297" s="66"/>
      <c r="CO297" s="66"/>
      <c r="CP297" s="66"/>
      <c r="CQ297" s="66"/>
      <c r="CR297" s="66"/>
      <c r="CS297" s="66"/>
      <c r="CT297" s="66"/>
      <c r="CU297" s="66"/>
      <c r="CV297" s="66"/>
      <c r="CW297" s="66"/>
      <c r="CX297" s="66"/>
      <c r="CY297" s="66"/>
      <c r="CZ297" s="66"/>
      <c r="DA297" s="66"/>
      <c r="DB297" s="66"/>
      <c r="DC297" s="66"/>
    </row>
    <row r="298" customFormat="false" ht="15" hidden="false" customHeight="true" outlineLevel="3" collapsed="false"/>
    <row r="299" customFormat="false" ht="14.25" hidden="false" customHeight="false" outlineLevel="3" collapsed="false">
      <c r="C299" s="78" t="s">
        <v>392</v>
      </c>
    </row>
    <row r="300" customFormat="false" ht="14.25" hidden="false" customHeight="false" outlineLevel="3" collapsed="false"/>
    <row r="301" customFormat="false" ht="46.95" hidden="false" customHeight="false" outlineLevel="3" collapsed="false">
      <c r="E301" s="3" t="s">
        <v>119</v>
      </c>
      <c r="F301" s="130" t="n">
        <f aca="false">'Assumptions - Base'!F25</f>
        <v>60</v>
      </c>
      <c r="G301" s="71" t="s">
        <v>120</v>
      </c>
      <c r="H301" s="70" t="s">
        <v>393</v>
      </c>
    </row>
    <row r="302" customFormat="false" ht="14.25" hidden="false" customHeight="false" outlineLevel="3" collapsed="false"/>
    <row r="303" customFormat="false" ht="14.25" hidden="false" customHeight="false" outlineLevel="3" collapsed="false">
      <c r="E303" s="3" t="s">
        <v>394</v>
      </c>
      <c r="G303" s="71" t="str">
        <f aca="false">Currency_unit&amp;"'M"</f>
        <v>US$'M</v>
      </c>
      <c r="AA303" s="93" t="n">
        <f aca="false">Z306</f>
        <v>0</v>
      </c>
      <c r="AB303" s="93" t="n">
        <f aca="false">AA306</f>
        <v>0</v>
      </c>
      <c r="AC303" s="93" t="n">
        <f aca="false">AB306</f>
        <v>0</v>
      </c>
      <c r="AD303" s="93" t="n">
        <f aca="false">AC306</f>
        <v>0</v>
      </c>
      <c r="AE303" s="93" t="n">
        <f aca="false">AD306</f>
        <v>0</v>
      </c>
      <c r="AF303" s="93" t="n">
        <f aca="false">AE306</f>
        <v>169.873991498256</v>
      </c>
      <c r="AG303" s="93" t="n">
        <f aca="false">AF306</f>
        <v>375.094568734499</v>
      </c>
      <c r="AH303" s="93" t="n">
        <f aca="false">AG306</f>
        <v>431.875193822193</v>
      </c>
      <c r="AI303" s="93" t="n">
        <f aca="false">AH306</f>
        <v>428.308184661809</v>
      </c>
      <c r="AJ303" s="93" t="n">
        <f aca="false">AI306</f>
        <v>459.319232170445</v>
      </c>
      <c r="AK303" s="93" t="n">
        <f aca="false">AJ306</f>
        <v>474.231087517724</v>
      </c>
      <c r="AL303" s="93" t="n">
        <f aca="false">AK306</f>
        <v>402.629736815672</v>
      </c>
      <c r="AM303" s="93" t="n">
        <f aca="false">AL306</f>
        <v>341.77972455694</v>
      </c>
      <c r="AN303" s="93" t="n">
        <f aca="false">AM306</f>
        <v>280.301795007231</v>
      </c>
      <c r="AO303" s="93" t="n">
        <f aca="false">AN306</f>
        <v>262.975464815812</v>
      </c>
      <c r="AP303" s="93" t="n">
        <f aca="false">AO306</f>
        <v>285.85412762786</v>
      </c>
      <c r="AQ303" s="93" t="n">
        <f aca="false">AP306</f>
        <v>302.894190088252</v>
      </c>
      <c r="AR303" s="93" t="n">
        <f aca="false">AQ306</f>
        <v>344.319628744013</v>
      </c>
      <c r="AS303" s="93" t="n">
        <f aca="false">AR306</f>
        <v>342.163434435632</v>
      </c>
      <c r="AT303" s="93" t="n">
        <f aca="false">AS306</f>
        <v>348.149168410115</v>
      </c>
      <c r="AU303" s="93" t="n">
        <f aca="false">AT306</f>
        <v>287.450902847506</v>
      </c>
      <c r="AV303" s="93" t="n">
        <f aca="false">AU306</f>
        <v>283.361408189748</v>
      </c>
      <c r="AW303" s="93" t="n">
        <f aca="false">AV306</f>
        <v>242.102371778111</v>
      </c>
      <c r="AX303" s="93" t="n">
        <f aca="false">AW306</f>
        <v>274.777492976698</v>
      </c>
      <c r="AY303" s="93" t="n">
        <f aca="false">AX306</f>
        <v>258.489303221791</v>
      </c>
      <c r="AZ303" s="93" t="n">
        <f aca="false">AY306</f>
        <v>247.921922701728</v>
      </c>
      <c r="BA303" s="93" t="n">
        <f aca="false">AZ306</f>
        <v>263.883356847486</v>
      </c>
      <c r="BB303" s="93" t="n">
        <f aca="false">BA306</f>
        <v>243.665015156808</v>
      </c>
      <c r="BC303" s="93" t="n">
        <f aca="false">BB306</f>
        <v>203.08307081459</v>
      </c>
      <c r="BD303" s="93" t="n">
        <f aca="false">BC306</f>
        <v>241.579142932331</v>
      </c>
      <c r="BE303" s="93" t="n">
        <f aca="false">BD306</f>
        <v>250.498071855869</v>
      </c>
      <c r="BF303" s="93" t="n">
        <f aca="false">BE306</f>
        <v>230.757425191897</v>
      </c>
      <c r="BG303" s="93" t="n">
        <f aca="false">BF306</f>
        <v>226.231231317638</v>
      </c>
      <c r="BH303" s="93" t="n">
        <f aca="false">BG306</f>
        <v>233.250893067568</v>
      </c>
      <c r="BI303" s="93" t="n">
        <f aca="false">BH306</f>
        <v>237.001372658305</v>
      </c>
      <c r="BJ303" s="93" t="n">
        <f aca="false">BI306</f>
        <v>245.210292910362</v>
      </c>
      <c r="BK303" s="93" t="n">
        <f aca="false">BJ306</f>
        <v>293.288195540794</v>
      </c>
      <c r="BL303" s="93" t="n">
        <f aca="false">BK306</f>
        <v>289.412705893913</v>
      </c>
      <c r="BM303" s="93" t="n">
        <f aca="false">BL306</f>
        <v>272.36180522449</v>
      </c>
      <c r="BN303" s="93" t="n">
        <f aca="false">BM306</f>
        <v>233.365879903763</v>
      </c>
      <c r="BO303" s="93" t="n">
        <f aca="false">BN306</f>
        <v>253.495731306202</v>
      </c>
      <c r="BP303" s="93" t="n">
        <f aca="false">BO306</f>
        <v>273.357156381941</v>
      </c>
      <c r="BQ303" s="93" t="n">
        <f aca="false">BP306</f>
        <v>134.981688946191</v>
      </c>
      <c r="BR303" s="93" t="n">
        <f aca="false">BQ306</f>
        <v>135.23927481507</v>
      </c>
      <c r="BS303" s="93" t="n">
        <f aca="false">BR306</f>
        <v>134.584209883108</v>
      </c>
      <c r="BT303" s="93" t="n">
        <f aca="false">BS306</f>
        <v>134.584209883108</v>
      </c>
      <c r="BU303" s="93" t="n">
        <f aca="false">BT306</f>
        <v>76.6844572479596</v>
      </c>
      <c r="BV303" s="93" t="n">
        <f aca="false">BU306</f>
        <v>75.7749293235916</v>
      </c>
      <c r="BW303" s="93" t="n">
        <f aca="false">BV306</f>
        <v>75.574538095465</v>
      </c>
      <c r="BX303" s="93" t="n">
        <f aca="false">BW306</f>
        <v>75.5745380954651</v>
      </c>
      <c r="BY303" s="93" t="n">
        <f aca="false">BX306</f>
        <v>75.574538095465</v>
      </c>
      <c r="BZ303" s="93" t="n">
        <f aca="false">BY306</f>
        <v>75.7749293235915</v>
      </c>
      <c r="CA303" s="93" t="n">
        <f aca="false">BZ306</f>
        <v>75.574538095465</v>
      </c>
      <c r="CB303" s="93" t="n">
        <f aca="false">CA306</f>
        <v>75.574538095465</v>
      </c>
      <c r="CC303" s="93" t="n">
        <f aca="false">CB306</f>
        <v>75.5745380954651</v>
      </c>
      <c r="CD303" s="93" t="n">
        <f aca="false">CC306</f>
        <v>0</v>
      </c>
      <c r="CE303" s="93" t="n">
        <f aca="false">CD306</f>
        <v>0</v>
      </c>
      <c r="CF303" s="93" t="n">
        <f aca="false">CE306</f>
        <v>0</v>
      </c>
      <c r="CG303" s="93" t="n">
        <f aca="false">CF306</f>
        <v>0</v>
      </c>
      <c r="CH303" s="93" t="n">
        <f aca="false">CG306</f>
        <v>0</v>
      </c>
      <c r="CI303" s="93" t="n">
        <f aca="false">CH306</f>
        <v>0</v>
      </c>
      <c r="CJ303" s="93" t="n">
        <f aca="false">CI306</f>
        <v>0</v>
      </c>
      <c r="CK303" s="93" t="n">
        <f aca="false">CJ306</f>
        <v>0</v>
      </c>
      <c r="CL303" s="93" t="n">
        <f aca="false">CK306</f>
        <v>0</v>
      </c>
      <c r="CM303" s="93" t="n">
        <f aca="false">CL306</f>
        <v>0</v>
      </c>
      <c r="CN303" s="93" t="n">
        <f aca="false">CM306</f>
        <v>0</v>
      </c>
      <c r="CO303" s="93" t="n">
        <f aca="false">CN306</f>
        <v>0</v>
      </c>
      <c r="CP303" s="93" t="n">
        <f aca="false">CO306</f>
        <v>0</v>
      </c>
      <c r="CQ303" s="93" t="n">
        <f aca="false">CP306</f>
        <v>0</v>
      </c>
      <c r="CR303" s="93" t="n">
        <f aca="false">CQ306</f>
        <v>0</v>
      </c>
      <c r="CS303" s="93" t="n">
        <f aca="false">CR306</f>
        <v>0</v>
      </c>
      <c r="CT303" s="93" t="n">
        <f aca="false">CS306</f>
        <v>0</v>
      </c>
      <c r="CU303" s="93" t="n">
        <f aca="false">CT306</f>
        <v>0</v>
      </c>
      <c r="CV303" s="93" t="n">
        <f aca="false">CU306</f>
        <v>0</v>
      </c>
      <c r="CW303" s="93" t="n">
        <f aca="false">CV306</f>
        <v>0</v>
      </c>
      <c r="CX303" s="93" t="n">
        <f aca="false">CW306</f>
        <v>0</v>
      </c>
      <c r="CY303" s="93" t="n">
        <f aca="false">CX306</f>
        <v>0</v>
      </c>
      <c r="CZ303" s="93" t="n">
        <f aca="false">CY306</f>
        <v>0</v>
      </c>
      <c r="DA303" s="93" t="n">
        <f aca="false">CZ306</f>
        <v>0</v>
      </c>
      <c r="DB303" s="93" t="n">
        <f aca="false">DA306</f>
        <v>0</v>
      </c>
    </row>
    <row r="304" customFormat="false" ht="14.25" hidden="false" customHeight="false" outlineLevel="3" collapsed="false">
      <c r="E304" s="3" t="str">
        <f aca="false">E210</f>
        <v>Net revenue</v>
      </c>
      <c r="G304" s="71" t="str">
        <f aca="false">G210</f>
        <v>US$'M</v>
      </c>
      <c r="Y304" s="99" t="n">
        <f aca="false">SUM(AA304:DB304)</f>
        <v>73358.0846251454</v>
      </c>
      <c r="AA304" s="93" t="n">
        <f aca="false">AA210</f>
        <v>0</v>
      </c>
      <c r="AB304" s="93" t="n">
        <f aca="false">AB210</f>
        <v>0</v>
      </c>
      <c r="AC304" s="93" t="n">
        <f aca="false">AC210</f>
        <v>0</v>
      </c>
      <c r="AD304" s="93" t="n">
        <f aca="false">AD210</f>
        <v>0</v>
      </c>
      <c r="AE304" s="93" t="n">
        <f aca="false">AE210</f>
        <v>1033.40011494773</v>
      </c>
      <c r="AF304" s="93" t="n">
        <f aca="false">AF210</f>
        <v>2281.82529313487</v>
      </c>
      <c r="AG304" s="93" t="n">
        <f aca="false">AG210</f>
        <v>2627.24076241834</v>
      </c>
      <c r="AH304" s="93" t="n">
        <f aca="false">AH210</f>
        <v>2605.54145669267</v>
      </c>
      <c r="AI304" s="93" t="n">
        <f aca="false">AI210</f>
        <v>2794.19199570354</v>
      </c>
      <c r="AJ304" s="93" t="n">
        <f aca="false">AJ210</f>
        <v>2884.90578239949</v>
      </c>
      <c r="AK304" s="93" t="n">
        <f aca="false">AK210</f>
        <v>2449.330898962</v>
      </c>
      <c r="AL304" s="93" t="n">
        <f aca="false">AL210</f>
        <v>2079.15999105472</v>
      </c>
      <c r="AM304" s="93" t="n">
        <f aca="false">AM210</f>
        <v>1705.16925296065</v>
      </c>
      <c r="AN304" s="93" t="n">
        <f aca="false">AN210</f>
        <v>1599.76741096285</v>
      </c>
      <c r="AO304" s="93" t="n">
        <f aca="false">AO210</f>
        <v>1738.94594306948</v>
      </c>
      <c r="AP304" s="93" t="n">
        <f aca="false">AP210</f>
        <v>1842.60632303686</v>
      </c>
      <c r="AQ304" s="93" t="n">
        <f aca="false">AQ210</f>
        <v>2094.61107485941</v>
      </c>
      <c r="AR304" s="93" t="n">
        <f aca="false">AR210</f>
        <v>2081.49422615009</v>
      </c>
      <c r="AS304" s="93" t="n">
        <f aca="false">AS210</f>
        <v>2117.90744116153</v>
      </c>
      <c r="AT304" s="93" t="n">
        <f aca="false">AT210</f>
        <v>1748.659658989</v>
      </c>
      <c r="AU304" s="93" t="n">
        <f aca="false">AU210</f>
        <v>1723.78189982096</v>
      </c>
      <c r="AV304" s="93" t="n">
        <f aca="false">AV210</f>
        <v>1472.78942831684</v>
      </c>
      <c r="AW304" s="93" t="n">
        <f aca="false">AW210</f>
        <v>1671.56308227491</v>
      </c>
      <c r="AX304" s="93" t="n">
        <f aca="false">AX210</f>
        <v>1572.47659459923</v>
      </c>
      <c r="AY304" s="93" t="n">
        <f aca="false">AY210</f>
        <v>1508.19169643551</v>
      </c>
      <c r="AZ304" s="93" t="n">
        <f aca="false">AZ210</f>
        <v>1605.29042082221</v>
      </c>
      <c r="BA304" s="93" t="n">
        <f aca="false">BA210</f>
        <v>1482.29550887058</v>
      </c>
      <c r="BB304" s="93" t="n">
        <f aca="false">BB210</f>
        <v>1235.42201412209</v>
      </c>
      <c r="BC304" s="93" t="n">
        <f aca="false">BC210</f>
        <v>1469.60645283835</v>
      </c>
      <c r="BD304" s="93" t="n">
        <f aca="false">BD210</f>
        <v>1523.86327045654</v>
      </c>
      <c r="BE304" s="93" t="n">
        <f aca="false">BE210</f>
        <v>1403.77433658404</v>
      </c>
      <c r="BF304" s="93" t="n">
        <f aca="false">BF210</f>
        <v>1376.23999051563</v>
      </c>
      <c r="BG304" s="93" t="n">
        <f aca="false">BG210</f>
        <v>1418.94293282771</v>
      </c>
      <c r="BH304" s="93" t="n">
        <f aca="false">BH210</f>
        <v>1441.75835033802</v>
      </c>
      <c r="BI304" s="93" t="n">
        <f aca="false">BI210</f>
        <v>1491.69594853803</v>
      </c>
      <c r="BJ304" s="93" t="n">
        <f aca="false">BJ210</f>
        <v>1784.1698562065</v>
      </c>
      <c r="BK304" s="93" t="n">
        <f aca="false">BK210</f>
        <v>1760.59396085464</v>
      </c>
      <c r="BL304" s="93" t="n">
        <f aca="false">BL210</f>
        <v>1656.86764844898</v>
      </c>
      <c r="BM304" s="93" t="n">
        <f aca="false">BM210</f>
        <v>1419.64243608123</v>
      </c>
      <c r="BN304" s="93" t="n">
        <f aca="false">BN210</f>
        <v>1542.09903211273</v>
      </c>
      <c r="BO304" s="93" t="n">
        <f aca="false">BO210</f>
        <v>1662.92270132348</v>
      </c>
      <c r="BP304" s="93" t="n">
        <f aca="false">BP210</f>
        <v>821.138607755994</v>
      </c>
      <c r="BQ304" s="93" t="n">
        <f aca="false">BQ210</f>
        <v>822.705588458343</v>
      </c>
      <c r="BR304" s="93" t="n">
        <f aca="false">BR210</f>
        <v>818.720610122239</v>
      </c>
      <c r="BS304" s="93" t="n">
        <f aca="false">BS210</f>
        <v>818.720610122239</v>
      </c>
      <c r="BT304" s="93" t="n">
        <f aca="false">BT210</f>
        <v>466.497114925088</v>
      </c>
      <c r="BU304" s="93" t="n">
        <f aca="false">BU210</f>
        <v>460.964153385182</v>
      </c>
      <c r="BV304" s="93" t="n">
        <f aca="false">BV210</f>
        <v>459.745106747412</v>
      </c>
      <c r="BW304" s="93" t="n">
        <f aca="false">BW210</f>
        <v>459.745106747412</v>
      </c>
      <c r="BX304" s="93" t="n">
        <f aca="false">BX210</f>
        <v>459.745106747412</v>
      </c>
      <c r="BY304" s="93" t="n">
        <f aca="false">BY210</f>
        <v>460.964153385182</v>
      </c>
      <c r="BZ304" s="93" t="n">
        <f aca="false">BZ210</f>
        <v>459.745106747412</v>
      </c>
      <c r="CA304" s="93" t="n">
        <f aca="false">CA210</f>
        <v>459.745106747412</v>
      </c>
      <c r="CB304" s="93" t="n">
        <f aca="false">CB210</f>
        <v>459.745106747412</v>
      </c>
      <c r="CC304" s="93" t="n">
        <f aca="false">CC210</f>
        <v>21.1579576152107</v>
      </c>
      <c r="CD304" s="93" t="n">
        <f aca="false">CD210</f>
        <v>0</v>
      </c>
      <c r="CE304" s="93" t="n">
        <f aca="false">CE210</f>
        <v>0</v>
      </c>
      <c r="CF304" s="93" t="n">
        <f aca="false">CF210</f>
        <v>0</v>
      </c>
      <c r="CG304" s="93" t="n">
        <f aca="false">CG210</f>
        <v>0</v>
      </c>
      <c r="CH304" s="93" t="n">
        <f aca="false">CH210</f>
        <v>0</v>
      </c>
      <c r="CI304" s="93" t="n">
        <f aca="false">CI210</f>
        <v>0</v>
      </c>
      <c r="CJ304" s="93" t="n">
        <f aca="false">CJ210</f>
        <v>0</v>
      </c>
      <c r="CK304" s="93" t="n">
        <f aca="false">CK210</f>
        <v>0</v>
      </c>
      <c r="CL304" s="93" t="n">
        <f aca="false">CL210</f>
        <v>0</v>
      </c>
      <c r="CM304" s="93" t="n">
        <f aca="false">CM210</f>
        <v>0</v>
      </c>
      <c r="CN304" s="93" t="n">
        <f aca="false">CN210</f>
        <v>0</v>
      </c>
      <c r="CO304" s="93" t="n">
        <f aca="false">CO210</f>
        <v>0</v>
      </c>
      <c r="CP304" s="93" t="n">
        <f aca="false">CP210</f>
        <v>0</v>
      </c>
      <c r="CQ304" s="93" t="n">
        <f aca="false">CQ210</f>
        <v>0</v>
      </c>
      <c r="CR304" s="93" t="n">
        <f aca="false">CR210</f>
        <v>0</v>
      </c>
      <c r="CS304" s="93" t="n">
        <f aca="false">CS210</f>
        <v>0</v>
      </c>
      <c r="CT304" s="93" t="n">
        <f aca="false">CT210</f>
        <v>0</v>
      </c>
      <c r="CU304" s="93" t="n">
        <f aca="false">CU210</f>
        <v>0</v>
      </c>
      <c r="CV304" s="93" t="n">
        <f aca="false">CV210</f>
        <v>0</v>
      </c>
      <c r="CW304" s="93" t="n">
        <f aca="false">CW210</f>
        <v>0</v>
      </c>
      <c r="CX304" s="93" t="n">
        <f aca="false">CX210</f>
        <v>0</v>
      </c>
      <c r="CY304" s="93" t="n">
        <f aca="false">CY210</f>
        <v>0</v>
      </c>
      <c r="CZ304" s="93" t="n">
        <f aca="false">CZ210</f>
        <v>0</v>
      </c>
      <c r="DA304" s="93" t="n">
        <f aca="false">DA210</f>
        <v>0</v>
      </c>
      <c r="DB304" s="93" t="n">
        <f aca="false">DB210</f>
        <v>0</v>
      </c>
    </row>
    <row r="305" customFormat="false" ht="14.25" hidden="false" customHeight="false" outlineLevel="3" collapsed="false">
      <c r="E305" s="3" t="s">
        <v>395</v>
      </c>
      <c r="G305" s="71" t="str">
        <f aca="false">Currency_unit&amp;"'M"</f>
        <v>US$'M</v>
      </c>
      <c r="Y305" s="99" t="n">
        <f aca="false">SUM(AA305:DB305)</f>
        <v>73358.0846251454</v>
      </c>
      <c r="AA305" s="93" t="n">
        <f aca="false">IF(AB$169=0,SUM(AA303:AA304),AA304*(Days_in_year-$F301)/Days_in_year+AA303)</f>
        <v>0</v>
      </c>
      <c r="AB305" s="93" t="n">
        <f aca="false">IF(AC$169=0,SUM(AB303:AB304),AB304*(Days_in_year-$F301)/Days_in_year+AB303)</f>
        <v>0</v>
      </c>
      <c r="AC305" s="93" t="n">
        <f aca="false">IF(AD$169=0,SUM(AC303:AC304),AC304*(Days_in_year-$F301)/Days_in_year+AC303)</f>
        <v>0</v>
      </c>
      <c r="AD305" s="93" t="n">
        <f aca="false">IF(AE$169=0,SUM(AD303:AD304),AD304*(Days_in_year-$F301)/Days_in_year+AD303)</f>
        <v>0</v>
      </c>
      <c r="AE305" s="93" t="n">
        <f aca="false">IF(AF$169=0,SUM(AE303:AE304),AE304*(Days_in_year-$F301)/Days_in_year+AE303)</f>
        <v>863.52612344947</v>
      </c>
      <c r="AF305" s="93" t="n">
        <f aca="false">IF(AG$169=0,SUM(AF303:AF304),AF304*(Days_in_year-$F301)/Days_in_year+AF303)</f>
        <v>2076.60471589863</v>
      </c>
      <c r="AG305" s="93" t="n">
        <f aca="false">IF(AH$169=0,SUM(AG303:AG304),AG304*(Days_in_year-$F301)/Days_in_year+AG303)</f>
        <v>2570.46013733065</v>
      </c>
      <c r="AH305" s="93" t="n">
        <f aca="false">IF(AI$169=0,SUM(AH303:AH304),AH304*(Days_in_year-$F301)/Days_in_year+AH303)</f>
        <v>2609.10846585305</v>
      </c>
      <c r="AI305" s="93" t="n">
        <f aca="false">IF(AJ$169=0,SUM(AI303:AI304),AI304*(Days_in_year-$F301)/Days_in_year+AI303)</f>
        <v>2763.1809481949</v>
      </c>
      <c r="AJ305" s="93" t="n">
        <f aca="false">IF(AK$169=0,SUM(AJ303:AJ304),AJ304*(Days_in_year-$F301)/Days_in_year+AJ303)</f>
        <v>2869.99392705221</v>
      </c>
      <c r="AK305" s="93" t="n">
        <f aca="false">IF(AL$169=0,SUM(AK303:AK304),AK304*(Days_in_year-$F301)/Days_in_year+AK303)</f>
        <v>2520.93224966406</v>
      </c>
      <c r="AL305" s="93" t="n">
        <f aca="false">IF(AM$169=0,SUM(AL303:AL304),AL304*(Days_in_year-$F301)/Days_in_year+AL303)</f>
        <v>2140.01000331345</v>
      </c>
      <c r="AM305" s="93" t="n">
        <f aca="false">IF(AN$169=0,SUM(AM303:AM304),AM304*(Days_in_year-$F301)/Days_in_year+AM303)</f>
        <v>1766.64718251036</v>
      </c>
      <c r="AN305" s="93" t="n">
        <f aca="false">IF(AO$169=0,SUM(AN303:AN304),AN304*(Days_in_year-$F301)/Days_in_year+AN303)</f>
        <v>1617.09374115427</v>
      </c>
      <c r="AO305" s="93" t="n">
        <f aca="false">IF(AP$169=0,SUM(AO303:AO304),AO304*(Days_in_year-$F301)/Days_in_year+AO303)</f>
        <v>1716.06728025744</v>
      </c>
      <c r="AP305" s="93" t="n">
        <f aca="false">IF(AQ$169=0,SUM(AP303:AP304),AP304*(Days_in_year-$F301)/Days_in_year+AP303)</f>
        <v>1825.56626057647</v>
      </c>
      <c r="AQ305" s="93" t="n">
        <f aca="false">IF(AR$169=0,SUM(AQ303:AQ304),AQ304*(Days_in_year-$F301)/Days_in_year+AQ303)</f>
        <v>2053.18563620365</v>
      </c>
      <c r="AR305" s="93" t="n">
        <f aca="false">IF(AS$169=0,SUM(AR303:AR304),AR304*(Days_in_year-$F301)/Days_in_year+AR303)</f>
        <v>2083.65042045848</v>
      </c>
      <c r="AS305" s="93" t="n">
        <f aca="false">IF(AT$169=0,SUM(AS303:AS304),AS304*(Days_in_year-$F301)/Days_in_year+AS303)</f>
        <v>2111.92170718705</v>
      </c>
      <c r="AT305" s="93" t="n">
        <f aca="false">IF(AU$169=0,SUM(AT303:AT304),AT304*(Days_in_year-$F301)/Days_in_year+AT303)</f>
        <v>1809.35792455161</v>
      </c>
      <c r="AU305" s="93" t="n">
        <f aca="false">IF(AV$169=0,SUM(AU303:AU304),AU304*(Days_in_year-$F301)/Days_in_year+AU303)</f>
        <v>1727.87139447872</v>
      </c>
      <c r="AV305" s="93" t="n">
        <f aca="false">IF(AW$169=0,SUM(AV303:AV304),AV304*(Days_in_year-$F301)/Days_in_year+AV303)</f>
        <v>1514.04846472848</v>
      </c>
      <c r="AW305" s="93" t="n">
        <f aca="false">IF(AX$169=0,SUM(AW303:AW304),AW304*(Days_in_year-$F301)/Days_in_year+AW303)</f>
        <v>1638.88796107633</v>
      </c>
      <c r="AX305" s="93" t="n">
        <f aca="false">IF(AY$169=0,SUM(AX303:AX304),AX304*(Days_in_year-$F301)/Days_in_year+AX303)</f>
        <v>1588.76478435414</v>
      </c>
      <c r="AY305" s="93" t="n">
        <f aca="false">IF(AZ$169=0,SUM(AY303:AY304),AY304*(Days_in_year-$F301)/Days_in_year+AY303)</f>
        <v>1518.75907695558</v>
      </c>
      <c r="AZ305" s="93" t="n">
        <f aca="false">IF(BA$169=0,SUM(AZ303:AZ304),AZ304*(Days_in_year-$F301)/Days_in_year+AZ303)</f>
        <v>1589.32898667645</v>
      </c>
      <c r="BA305" s="93" t="n">
        <f aca="false">IF(BB$169=0,SUM(BA303:BA304),BA304*(Days_in_year-$F301)/Days_in_year+BA303)</f>
        <v>1502.51385056126</v>
      </c>
      <c r="BB305" s="93" t="n">
        <f aca="false">IF(BC$169=0,SUM(BB303:BB304),BB304*(Days_in_year-$F301)/Days_in_year+BB303)</f>
        <v>1276.00395846431</v>
      </c>
      <c r="BC305" s="93" t="n">
        <f aca="false">IF(BD$169=0,SUM(BC303:BC304),BC304*(Days_in_year-$F301)/Days_in_year+BC303)</f>
        <v>1431.11038072061</v>
      </c>
      <c r="BD305" s="93" t="n">
        <f aca="false">IF(BE$169=0,SUM(BD303:BD304),BD304*(Days_in_year-$F301)/Days_in_year+BD303)</f>
        <v>1514.944341533</v>
      </c>
      <c r="BE305" s="93" t="n">
        <f aca="false">IF(BF$169=0,SUM(BE303:BE304),BE304*(Days_in_year-$F301)/Days_in_year+BE303)</f>
        <v>1423.51498324801</v>
      </c>
      <c r="BF305" s="93" t="n">
        <f aca="false">IF(BG$169=0,SUM(BF303:BF304),BF304*(Days_in_year-$F301)/Days_in_year+BF303)</f>
        <v>1380.76618438989</v>
      </c>
      <c r="BG305" s="93" t="n">
        <f aca="false">IF(BH$169=0,SUM(BG303:BG304),BG304*(Days_in_year-$F301)/Days_in_year+BG303)</f>
        <v>1411.92327107778</v>
      </c>
      <c r="BH305" s="93" t="n">
        <f aca="false">IF(BI$169=0,SUM(BH303:BH304),BH304*(Days_in_year-$F301)/Days_in_year+BH303)</f>
        <v>1438.00787074728</v>
      </c>
      <c r="BI305" s="93" t="n">
        <f aca="false">IF(BJ$169=0,SUM(BI303:BI304),BI304*(Days_in_year-$F301)/Days_in_year+BI303)</f>
        <v>1483.48702828598</v>
      </c>
      <c r="BJ305" s="93" t="n">
        <f aca="false">IF(BK$169=0,SUM(BJ303:BJ304),BJ304*(Days_in_year-$F301)/Days_in_year+BJ303)</f>
        <v>1736.09195357606</v>
      </c>
      <c r="BK305" s="93" t="n">
        <f aca="false">IF(BL$169=0,SUM(BK303:BK304),BK304*(Days_in_year-$F301)/Days_in_year+BK303)</f>
        <v>1764.46945050152</v>
      </c>
      <c r="BL305" s="93" t="n">
        <f aca="false">IF(BM$169=0,SUM(BL303:BL304),BL304*(Days_in_year-$F301)/Days_in_year+BL303)</f>
        <v>1673.9185491184</v>
      </c>
      <c r="BM305" s="93" t="n">
        <f aca="false">IF(BN$169=0,SUM(BM303:BM304),BM304*(Days_in_year-$F301)/Days_in_year+BM303)</f>
        <v>1458.63836140195</v>
      </c>
      <c r="BN305" s="93" t="n">
        <f aca="false">IF(BO$169=0,SUM(BN303:BN304),BN304*(Days_in_year-$F301)/Days_in_year+BN303)</f>
        <v>1521.96918071029</v>
      </c>
      <c r="BO305" s="93" t="n">
        <f aca="false">IF(BP$169=0,SUM(BO303:BO304),BO304*(Days_in_year-$F301)/Days_in_year+BO303)</f>
        <v>1643.06127624774</v>
      </c>
      <c r="BP305" s="93" t="n">
        <f aca="false">IF(BQ$169=0,SUM(BP303:BP304),BP304*(Days_in_year-$F301)/Days_in_year+BP303)</f>
        <v>959.514075191744</v>
      </c>
      <c r="BQ305" s="93" t="n">
        <f aca="false">IF(BR$169=0,SUM(BQ303:BQ304),BQ304*(Days_in_year-$F301)/Days_in_year+BQ303)</f>
        <v>822.448002589464</v>
      </c>
      <c r="BR305" s="93" t="n">
        <f aca="false">IF(BS$169=0,SUM(BR303:BR304),BR304*(Days_in_year-$F301)/Days_in_year+BR303)</f>
        <v>819.375675054202</v>
      </c>
      <c r="BS305" s="93" t="n">
        <f aca="false">IF(BT$169=0,SUM(BS303:BS304),BS304*(Days_in_year-$F301)/Days_in_year+BS303)</f>
        <v>818.720610122239</v>
      </c>
      <c r="BT305" s="93" t="n">
        <f aca="false">IF(BU$169=0,SUM(BT303:BT304),BT304*(Days_in_year-$F301)/Days_in_year+BT303)</f>
        <v>524.396867560236</v>
      </c>
      <c r="BU305" s="93" t="n">
        <f aca="false">IF(BV$169=0,SUM(BU303:BU304),BU304*(Days_in_year-$F301)/Days_in_year+BU303)</f>
        <v>461.87368130955</v>
      </c>
      <c r="BV305" s="93" t="n">
        <f aca="false">IF(BW$169=0,SUM(BV303:BV304),BV304*(Days_in_year-$F301)/Days_in_year+BV303)</f>
        <v>459.945497975539</v>
      </c>
      <c r="BW305" s="93" t="n">
        <f aca="false">IF(BX$169=0,SUM(BW303:BW304),BW304*(Days_in_year-$F301)/Days_in_year+BW303)</f>
        <v>459.745106747412</v>
      </c>
      <c r="BX305" s="93" t="n">
        <f aca="false">IF(BY$169=0,SUM(BX303:BX304),BX304*(Days_in_year-$F301)/Days_in_year+BX303)</f>
        <v>459.745106747412</v>
      </c>
      <c r="BY305" s="93" t="n">
        <f aca="false">IF(BZ$169=0,SUM(BY303:BY304),BY304*(Days_in_year-$F301)/Days_in_year+BY303)</f>
        <v>460.763762157055</v>
      </c>
      <c r="BZ305" s="93" t="n">
        <f aca="false">IF(CA$169=0,SUM(BZ303:BZ304),BZ304*(Days_in_year-$F301)/Days_in_year+BZ303)</f>
        <v>459.945497975539</v>
      </c>
      <c r="CA305" s="93" t="n">
        <f aca="false">IF(CB$169=0,SUM(CA303:CA304),CA304*(Days_in_year-$F301)/Days_in_year+CA303)</f>
        <v>459.745106747412</v>
      </c>
      <c r="CB305" s="93" t="n">
        <f aca="false">IF(CC$169=0,SUM(CB303:CB304),CB304*(Days_in_year-$F301)/Days_in_year+CB303)</f>
        <v>459.745106747412</v>
      </c>
      <c r="CC305" s="93" t="n">
        <f aca="false">IF(CD$169=0,SUM(CC303:CC304),CC304*(Days_in_year-$F301)/Days_in_year+CC303)</f>
        <v>96.7324957106757</v>
      </c>
      <c r="CD305" s="93" t="n">
        <f aca="false">IF(CE$169=0,SUM(CD303:CD304),CD304*(Days_in_year-$F301)/Days_in_year+CD303)</f>
        <v>0</v>
      </c>
      <c r="CE305" s="93" t="n">
        <f aca="false">IF(CF$169=0,SUM(CE303:CE304),CE304*(Days_in_year-$F301)/Days_in_year+CE303)</f>
        <v>0</v>
      </c>
      <c r="CF305" s="93" t="n">
        <f aca="false">IF(CG$169=0,SUM(CF303:CF304),CF304*(Days_in_year-$F301)/Days_in_year+CF303)</f>
        <v>0</v>
      </c>
      <c r="CG305" s="93" t="n">
        <f aca="false">IF(CH$169=0,SUM(CG303:CG304),CG304*(Days_in_year-$F301)/Days_in_year+CG303)</f>
        <v>0</v>
      </c>
      <c r="CH305" s="93" t="n">
        <f aca="false">IF(CI$169=0,SUM(CH303:CH304),CH304*(Days_in_year-$F301)/Days_in_year+CH303)</f>
        <v>0</v>
      </c>
      <c r="CI305" s="93" t="n">
        <f aca="false">IF(CJ$169=0,SUM(CI303:CI304),CI304*(Days_in_year-$F301)/Days_in_year+CI303)</f>
        <v>0</v>
      </c>
      <c r="CJ305" s="93" t="n">
        <f aca="false">IF(CK$169=0,SUM(CJ303:CJ304),CJ304*(Days_in_year-$F301)/Days_in_year+CJ303)</f>
        <v>0</v>
      </c>
      <c r="CK305" s="93" t="n">
        <f aca="false">IF(CL$169=0,SUM(CK303:CK304),CK304*(Days_in_year-$F301)/Days_in_year+CK303)</f>
        <v>0</v>
      </c>
      <c r="CL305" s="93" t="n">
        <f aca="false">IF(CM$169=0,SUM(CL303:CL304),CL304*(Days_in_year-$F301)/Days_in_year+CL303)</f>
        <v>0</v>
      </c>
      <c r="CM305" s="93" t="n">
        <f aca="false">IF(CN$169=0,SUM(CM303:CM304),CM304*(Days_in_year-$F301)/Days_in_year+CM303)</f>
        <v>0</v>
      </c>
      <c r="CN305" s="93" t="n">
        <f aca="false">IF(CO$169=0,SUM(CN303:CN304),CN304*(Days_in_year-$F301)/Days_in_year+CN303)</f>
        <v>0</v>
      </c>
      <c r="CO305" s="93" t="n">
        <f aca="false">IF(CP$169=0,SUM(CO303:CO304),CO304*(Days_in_year-$F301)/Days_in_year+CO303)</f>
        <v>0</v>
      </c>
      <c r="CP305" s="93" t="n">
        <f aca="false">IF(CQ$169=0,SUM(CP303:CP304),CP304*(Days_in_year-$F301)/Days_in_year+CP303)</f>
        <v>0</v>
      </c>
      <c r="CQ305" s="93" t="n">
        <f aca="false">IF(CR$169=0,SUM(CQ303:CQ304),CQ304*(Days_in_year-$F301)/Days_in_year+CQ303)</f>
        <v>0</v>
      </c>
      <c r="CR305" s="93" t="n">
        <f aca="false">IF(CS$169=0,SUM(CR303:CR304),CR304*(Days_in_year-$F301)/Days_in_year+CR303)</f>
        <v>0</v>
      </c>
      <c r="CS305" s="93" t="n">
        <f aca="false">IF(CT$169=0,SUM(CS303:CS304),CS304*(Days_in_year-$F301)/Days_in_year+CS303)</f>
        <v>0</v>
      </c>
      <c r="CT305" s="93" t="n">
        <f aca="false">IF(CU$169=0,SUM(CT303:CT304),CT304*(Days_in_year-$F301)/Days_in_year+CT303)</f>
        <v>0</v>
      </c>
      <c r="CU305" s="93" t="n">
        <f aca="false">IF(CV$169=0,SUM(CU303:CU304),CU304*(Days_in_year-$F301)/Days_in_year+CU303)</f>
        <v>0</v>
      </c>
      <c r="CV305" s="93" t="n">
        <f aca="false">IF(CW$169=0,SUM(CV303:CV304),CV304*(Days_in_year-$F301)/Days_in_year+CV303)</f>
        <v>0</v>
      </c>
      <c r="CW305" s="93" t="n">
        <f aca="false">IF(CX$169=0,SUM(CW303:CW304),CW304*(Days_in_year-$F301)/Days_in_year+CW303)</f>
        <v>0</v>
      </c>
      <c r="CX305" s="93" t="n">
        <f aca="false">IF(CY$169=0,SUM(CX303:CX304),CX304*(Days_in_year-$F301)/Days_in_year+CX303)</f>
        <v>0</v>
      </c>
      <c r="CY305" s="93" t="n">
        <f aca="false">IF(CZ$169=0,SUM(CY303:CY304),CY304*(Days_in_year-$F301)/Days_in_year+CY303)</f>
        <v>0</v>
      </c>
      <c r="CZ305" s="93" t="n">
        <f aca="false">IF(DA$169=0,SUM(CZ303:CZ304),CZ304*(Days_in_year-$F301)/Days_in_year+CZ303)</f>
        <v>0</v>
      </c>
      <c r="DA305" s="93" t="n">
        <f aca="false">IF(DB$169=0,SUM(DA303:DA304),DA304*(Days_in_year-$F301)/Days_in_year+DA303)</f>
        <v>0</v>
      </c>
      <c r="DB305" s="93" t="n">
        <f aca="false">IF(DC$169=0,SUM(DB303:DB304),DB304*(Days_in_year-$F301)/Days_in_year+DB303)</f>
        <v>0</v>
      </c>
    </row>
    <row r="306" customFormat="false" ht="14.25" hidden="false" customHeight="false" outlineLevel="3" collapsed="false">
      <c r="E306" s="86" t="s">
        <v>396</v>
      </c>
      <c r="G306" s="71" t="str">
        <f aca="false">Currency_unit&amp;"'M"</f>
        <v>US$'M</v>
      </c>
      <c r="Z306" s="144" t="n">
        <f aca="false">'Assumptions - Base'!$F$29</f>
        <v>0</v>
      </c>
      <c r="AA306" s="115" t="n">
        <f aca="false">SUM(AA303:AA304)-AA305</f>
        <v>0</v>
      </c>
      <c r="AB306" s="115" t="n">
        <f aca="false">SUM(AB303:AB304)-AB305</f>
        <v>0</v>
      </c>
      <c r="AC306" s="115" t="n">
        <f aca="false">SUM(AC303:AC304)-AC305</f>
        <v>0</v>
      </c>
      <c r="AD306" s="115" t="n">
        <f aca="false">SUM(AD303:AD304)-AD305</f>
        <v>0</v>
      </c>
      <c r="AE306" s="115" t="n">
        <f aca="false">SUM(AE303:AE304)-AE305</f>
        <v>169.873991498256</v>
      </c>
      <c r="AF306" s="115" t="n">
        <f aca="false">SUM(AF303:AF304)-AF305</f>
        <v>375.094568734499</v>
      </c>
      <c r="AG306" s="115" t="n">
        <f aca="false">SUM(AG303:AG304)-AG305</f>
        <v>431.875193822193</v>
      </c>
      <c r="AH306" s="115" t="n">
        <f aca="false">SUM(AH303:AH304)-AH305</f>
        <v>428.308184661809</v>
      </c>
      <c r="AI306" s="115" t="n">
        <f aca="false">SUM(AI303:AI304)-AI305</f>
        <v>459.319232170445</v>
      </c>
      <c r="AJ306" s="115" t="n">
        <f aca="false">SUM(AJ303:AJ304)-AJ305</f>
        <v>474.231087517724</v>
      </c>
      <c r="AK306" s="115" t="n">
        <f aca="false">SUM(AK303:AK304)-AK305</f>
        <v>402.629736815672</v>
      </c>
      <c r="AL306" s="115" t="n">
        <f aca="false">SUM(AL303:AL304)-AL305</f>
        <v>341.77972455694</v>
      </c>
      <c r="AM306" s="115" t="n">
        <f aca="false">SUM(AM303:AM304)-AM305</f>
        <v>280.301795007231</v>
      </c>
      <c r="AN306" s="115" t="n">
        <f aca="false">SUM(AN303:AN304)-AN305</f>
        <v>262.975464815812</v>
      </c>
      <c r="AO306" s="115" t="n">
        <f aca="false">SUM(AO303:AO304)-AO305</f>
        <v>285.85412762786</v>
      </c>
      <c r="AP306" s="115" t="n">
        <f aca="false">SUM(AP303:AP304)-AP305</f>
        <v>302.894190088252</v>
      </c>
      <c r="AQ306" s="115" t="n">
        <f aca="false">SUM(AQ303:AQ304)-AQ305</f>
        <v>344.319628744013</v>
      </c>
      <c r="AR306" s="115" t="n">
        <f aca="false">SUM(AR303:AR304)-AR305</f>
        <v>342.163434435632</v>
      </c>
      <c r="AS306" s="115" t="n">
        <f aca="false">SUM(AS303:AS304)-AS305</f>
        <v>348.149168410115</v>
      </c>
      <c r="AT306" s="115" t="n">
        <f aca="false">SUM(AT303:AT304)-AT305</f>
        <v>287.450902847506</v>
      </c>
      <c r="AU306" s="115" t="n">
        <f aca="false">SUM(AU303:AU304)-AU305</f>
        <v>283.361408189748</v>
      </c>
      <c r="AV306" s="115" t="n">
        <f aca="false">SUM(AV303:AV304)-AV305</f>
        <v>242.102371778111</v>
      </c>
      <c r="AW306" s="115" t="n">
        <f aca="false">SUM(AW303:AW304)-AW305</f>
        <v>274.777492976698</v>
      </c>
      <c r="AX306" s="115" t="n">
        <f aca="false">SUM(AX303:AX304)-AX305</f>
        <v>258.489303221791</v>
      </c>
      <c r="AY306" s="115" t="n">
        <f aca="false">SUM(AY303:AY304)-AY305</f>
        <v>247.921922701728</v>
      </c>
      <c r="AZ306" s="115" t="n">
        <f aca="false">SUM(AZ303:AZ304)-AZ305</f>
        <v>263.883356847486</v>
      </c>
      <c r="BA306" s="115" t="n">
        <f aca="false">SUM(BA303:BA304)-BA305</f>
        <v>243.665015156808</v>
      </c>
      <c r="BB306" s="115" t="n">
        <f aca="false">SUM(BB303:BB304)-BB305</f>
        <v>203.08307081459</v>
      </c>
      <c r="BC306" s="115" t="n">
        <f aca="false">SUM(BC303:BC304)-BC305</f>
        <v>241.579142932331</v>
      </c>
      <c r="BD306" s="115" t="n">
        <f aca="false">SUM(BD303:BD304)-BD305</f>
        <v>250.498071855869</v>
      </c>
      <c r="BE306" s="115" t="n">
        <f aca="false">SUM(BE303:BE304)-BE305</f>
        <v>230.757425191897</v>
      </c>
      <c r="BF306" s="115" t="n">
        <f aca="false">SUM(BF303:BF304)-BF305</f>
        <v>226.231231317638</v>
      </c>
      <c r="BG306" s="115" t="n">
        <f aca="false">SUM(BG303:BG304)-BG305</f>
        <v>233.250893067568</v>
      </c>
      <c r="BH306" s="115" t="n">
        <f aca="false">SUM(BH303:BH304)-BH305</f>
        <v>237.001372658305</v>
      </c>
      <c r="BI306" s="115" t="n">
        <f aca="false">SUM(BI303:BI304)-BI305</f>
        <v>245.210292910362</v>
      </c>
      <c r="BJ306" s="115" t="n">
        <f aca="false">SUM(BJ303:BJ304)-BJ305</f>
        <v>293.288195540794</v>
      </c>
      <c r="BK306" s="115" t="n">
        <f aca="false">SUM(BK303:BK304)-BK305</f>
        <v>289.412705893913</v>
      </c>
      <c r="BL306" s="115" t="n">
        <f aca="false">SUM(BL303:BL304)-BL305</f>
        <v>272.36180522449</v>
      </c>
      <c r="BM306" s="115" t="n">
        <f aca="false">SUM(BM303:BM304)-BM305</f>
        <v>233.365879903763</v>
      </c>
      <c r="BN306" s="115" t="n">
        <f aca="false">SUM(BN303:BN304)-BN305</f>
        <v>253.495731306202</v>
      </c>
      <c r="BO306" s="115" t="n">
        <f aca="false">SUM(BO303:BO304)-BO305</f>
        <v>273.357156381941</v>
      </c>
      <c r="BP306" s="115" t="n">
        <f aca="false">SUM(BP303:BP304)-BP305</f>
        <v>134.981688946191</v>
      </c>
      <c r="BQ306" s="115" t="n">
        <f aca="false">SUM(BQ303:BQ304)-BQ305</f>
        <v>135.23927481507</v>
      </c>
      <c r="BR306" s="115" t="n">
        <f aca="false">SUM(BR303:BR304)-BR305</f>
        <v>134.584209883108</v>
      </c>
      <c r="BS306" s="115" t="n">
        <f aca="false">SUM(BS303:BS304)-BS305</f>
        <v>134.584209883108</v>
      </c>
      <c r="BT306" s="115" t="n">
        <f aca="false">SUM(BT303:BT304)-BT305</f>
        <v>76.6844572479596</v>
      </c>
      <c r="BU306" s="115" t="n">
        <f aca="false">SUM(BU303:BU304)-BU305</f>
        <v>75.7749293235916</v>
      </c>
      <c r="BV306" s="115" t="n">
        <f aca="false">SUM(BV303:BV304)-BV305</f>
        <v>75.574538095465</v>
      </c>
      <c r="BW306" s="115" t="n">
        <f aca="false">SUM(BW303:BW304)-BW305</f>
        <v>75.5745380954651</v>
      </c>
      <c r="BX306" s="115" t="n">
        <f aca="false">SUM(BX303:BX304)-BX305</f>
        <v>75.574538095465</v>
      </c>
      <c r="BY306" s="115" t="n">
        <f aca="false">SUM(BY303:BY304)-BY305</f>
        <v>75.7749293235915</v>
      </c>
      <c r="BZ306" s="115" t="n">
        <f aca="false">SUM(BZ303:BZ304)-BZ305</f>
        <v>75.574538095465</v>
      </c>
      <c r="CA306" s="115" t="n">
        <f aca="false">SUM(CA303:CA304)-CA305</f>
        <v>75.574538095465</v>
      </c>
      <c r="CB306" s="115" t="n">
        <f aca="false">SUM(CB303:CB304)-CB305</f>
        <v>75.5745380954651</v>
      </c>
      <c r="CC306" s="115" t="n">
        <f aca="false">SUM(CC303:CC304)-CC305</f>
        <v>0</v>
      </c>
      <c r="CD306" s="115" t="n">
        <f aca="false">SUM(CD303:CD304)-CD305</f>
        <v>0</v>
      </c>
      <c r="CE306" s="115" t="n">
        <f aca="false">SUM(CE303:CE304)-CE305</f>
        <v>0</v>
      </c>
      <c r="CF306" s="115" t="n">
        <f aca="false">SUM(CF303:CF304)-CF305</f>
        <v>0</v>
      </c>
      <c r="CG306" s="115" t="n">
        <f aca="false">SUM(CG303:CG304)-CG305</f>
        <v>0</v>
      </c>
      <c r="CH306" s="115" t="n">
        <f aca="false">SUM(CH303:CH304)-CH305</f>
        <v>0</v>
      </c>
      <c r="CI306" s="115" t="n">
        <f aca="false">SUM(CI303:CI304)-CI305</f>
        <v>0</v>
      </c>
      <c r="CJ306" s="115" t="n">
        <f aca="false">SUM(CJ303:CJ304)-CJ305</f>
        <v>0</v>
      </c>
      <c r="CK306" s="115" t="n">
        <f aca="false">SUM(CK303:CK304)-CK305</f>
        <v>0</v>
      </c>
      <c r="CL306" s="115" t="n">
        <f aca="false">SUM(CL303:CL304)-CL305</f>
        <v>0</v>
      </c>
      <c r="CM306" s="115" t="n">
        <f aca="false">SUM(CM303:CM304)-CM305</f>
        <v>0</v>
      </c>
      <c r="CN306" s="115" t="n">
        <f aca="false">SUM(CN303:CN304)-CN305</f>
        <v>0</v>
      </c>
      <c r="CO306" s="115" t="n">
        <f aca="false">SUM(CO303:CO304)-CO305</f>
        <v>0</v>
      </c>
      <c r="CP306" s="115" t="n">
        <f aca="false">SUM(CP303:CP304)-CP305</f>
        <v>0</v>
      </c>
      <c r="CQ306" s="115" t="n">
        <f aca="false">SUM(CQ303:CQ304)-CQ305</f>
        <v>0</v>
      </c>
      <c r="CR306" s="115" t="n">
        <f aca="false">SUM(CR303:CR304)-CR305</f>
        <v>0</v>
      </c>
      <c r="CS306" s="115" t="n">
        <f aca="false">SUM(CS303:CS304)-CS305</f>
        <v>0</v>
      </c>
      <c r="CT306" s="115" t="n">
        <f aca="false">SUM(CT303:CT304)-CT305</f>
        <v>0</v>
      </c>
      <c r="CU306" s="115" t="n">
        <f aca="false">SUM(CU303:CU304)-CU305</f>
        <v>0</v>
      </c>
      <c r="CV306" s="115" t="n">
        <f aca="false">SUM(CV303:CV304)-CV305</f>
        <v>0</v>
      </c>
      <c r="CW306" s="115" t="n">
        <f aca="false">SUM(CW303:CW304)-CW305</f>
        <v>0</v>
      </c>
      <c r="CX306" s="115" t="n">
        <f aca="false">SUM(CX303:CX304)-CX305</f>
        <v>0</v>
      </c>
      <c r="CY306" s="115" t="n">
        <f aca="false">SUM(CY303:CY304)-CY305</f>
        <v>0</v>
      </c>
      <c r="CZ306" s="115" t="n">
        <f aca="false">SUM(CZ303:CZ304)-CZ305</f>
        <v>0</v>
      </c>
      <c r="DA306" s="115" t="n">
        <f aca="false">SUM(DA303:DA304)-DA305</f>
        <v>0</v>
      </c>
      <c r="DB306" s="115" t="n">
        <f aca="false">SUM(DB303:DB304)-DB305</f>
        <v>0</v>
      </c>
    </row>
    <row r="307" customFormat="false" ht="14.25" hidden="false" customHeight="false" outlineLevel="3" collapsed="false"/>
    <row r="308" customFormat="false" ht="14.25" hidden="false" customHeight="false" outlineLevel="3" collapsed="false">
      <c r="E308" s="3" t="s">
        <v>397</v>
      </c>
      <c r="G308" s="71" t="str">
        <f aca="false">Currency_unit&amp;"'M"</f>
        <v>US$'M</v>
      </c>
      <c r="AA308" s="93" t="n">
        <f aca="false">Z306-AA306</f>
        <v>0</v>
      </c>
      <c r="AB308" s="93" t="n">
        <f aca="false">AA306-AB306</f>
        <v>0</v>
      </c>
      <c r="AC308" s="93" t="n">
        <f aca="false">AB306-AC306</f>
        <v>0</v>
      </c>
      <c r="AD308" s="93" t="n">
        <f aca="false">AC306-AD306</f>
        <v>0</v>
      </c>
      <c r="AE308" s="93" t="n">
        <f aca="false">AD306-AE306</f>
        <v>-169.873991498256</v>
      </c>
      <c r="AF308" s="93" t="n">
        <f aca="false">AE306-AF306</f>
        <v>-205.220577236243</v>
      </c>
      <c r="AG308" s="93" t="n">
        <f aca="false">AF306-AG306</f>
        <v>-56.7806250876934</v>
      </c>
      <c r="AH308" s="93" t="n">
        <f aca="false">AG306-AH306</f>
        <v>3.5670091603838</v>
      </c>
      <c r="AI308" s="93" t="n">
        <f aca="false">AH306-AI306</f>
        <v>-31.0110475086358</v>
      </c>
      <c r="AJ308" s="93" t="n">
        <f aca="false">AI306-AJ306</f>
        <v>-14.9118553472795</v>
      </c>
      <c r="AK308" s="93" t="n">
        <f aca="false">AJ306-AK306</f>
        <v>71.6013507020521</v>
      </c>
      <c r="AL308" s="93" t="n">
        <f aca="false">AK306-AL306</f>
        <v>60.8500122587325</v>
      </c>
      <c r="AM308" s="93" t="n">
        <f aca="false">AL306-AM306</f>
        <v>61.4779295497087</v>
      </c>
      <c r="AN308" s="93" t="n">
        <f aca="false">AM306-AN306</f>
        <v>17.3263301914189</v>
      </c>
      <c r="AO308" s="93" t="n">
        <f aca="false">AN306-AO306</f>
        <v>-22.8786628120486</v>
      </c>
      <c r="AP308" s="93" t="n">
        <f aca="false">AO306-AP306</f>
        <v>-17.0400624603913</v>
      </c>
      <c r="AQ308" s="93" t="n">
        <f aca="false">AP306-AQ306</f>
        <v>-41.4254386557616</v>
      </c>
      <c r="AR308" s="93" t="n">
        <f aca="false">AQ306-AR306</f>
        <v>2.15619430838115</v>
      </c>
      <c r="AS308" s="93" t="n">
        <f aca="false">AR306-AS306</f>
        <v>-5.98573397448308</v>
      </c>
      <c r="AT308" s="93" t="n">
        <f aca="false">AS306-AT306</f>
        <v>60.6982655626091</v>
      </c>
      <c r="AU308" s="93" t="n">
        <f aca="false">AT306-AU306</f>
        <v>4.08949465775845</v>
      </c>
      <c r="AV308" s="93" t="n">
        <f aca="false">AU306-AV306</f>
        <v>41.2590364116368</v>
      </c>
      <c r="AW308" s="93" t="n">
        <f aca="false">AV306-AW306</f>
        <v>-32.675121198587</v>
      </c>
      <c r="AX308" s="93" t="n">
        <f aca="false">AW306-AX306</f>
        <v>16.2881897549069</v>
      </c>
      <c r="AY308" s="93" t="n">
        <f aca="false">AX306-AY306</f>
        <v>10.5673805200629</v>
      </c>
      <c r="AZ308" s="93" t="n">
        <f aca="false">AY306-AZ306</f>
        <v>-15.9614341457582</v>
      </c>
      <c r="BA308" s="93" t="n">
        <f aca="false">AZ306-BA306</f>
        <v>20.2183416906785</v>
      </c>
      <c r="BB308" s="93" t="n">
        <f aca="false">BA306-BB306</f>
        <v>40.5819443422174</v>
      </c>
      <c r="BC308" s="93" t="n">
        <f aca="false">BB306-BC306</f>
        <v>-38.4960721177408</v>
      </c>
      <c r="BD308" s="93" t="n">
        <f aca="false">BC306-BD306</f>
        <v>-8.91892892353758</v>
      </c>
      <c r="BE308" s="93" t="n">
        <f aca="false">BD306-BE306</f>
        <v>19.7406466639718</v>
      </c>
      <c r="BF308" s="93" t="n">
        <f aca="false">BE306-BF306</f>
        <v>4.52619387425943</v>
      </c>
      <c r="BG308" s="93" t="n">
        <f aca="false">BF306-BG306</f>
        <v>-7.01966174993049</v>
      </c>
      <c r="BH308" s="93" t="n">
        <f aca="false">BG306-BH306</f>
        <v>-3.75047959073663</v>
      </c>
      <c r="BI308" s="93" t="n">
        <f aca="false">BH306-BI306</f>
        <v>-8.20892025205694</v>
      </c>
      <c r="BJ308" s="93" t="n">
        <f aca="false">BI306-BJ306</f>
        <v>-48.0779026304322</v>
      </c>
      <c r="BK308" s="93" t="n">
        <f aca="false">BJ306-BK306</f>
        <v>3.87548964688062</v>
      </c>
      <c r="BL308" s="93" t="n">
        <f aca="false">BK306-BL306</f>
        <v>17.0509006694233</v>
      </c>
      <c r="BM308" s="93" t="n">
        <f aca="false">BL306-BM306</f>
        <v>38.9959253207267</v>
      </c>
      <c r="BN308" s="93" t="n">
        <f aca="false">BM306-BN306</f>
        <v>-20.1298514024384</v>
      </c>
      <c r="BO308" s="93" t="n">
        <f aca="false">BN306-BO306</f>
        <v>-19.8614250757396</v>
      </c>
      <c r="BP308" s="93" t="n">
        <f aca="false">BO306-BP306</f>
        <v>138.37546743575</v>
      </c>
      <c r="BQ308" s="93" t="n">
        <f aca="false">BP306-BQ306</f>
        <v>-0.25758586887946</v>
      </c>
      <c r="BR308" s="93" t="n">
        <f aca="false">BQ306-BR306</f>
        <v>0.655064931962329</v>
      </c>
      <c r="BS308" s="93" t="n">
        <f aca="false">BR306-BS306</f>
        <v>0</v>
      </c>
      <c r="BT308" s="93" t="n">
        <f aca="false">BS306-BT306</f>
        <v>57.8997526351483</v>
      </c>
      <c r="BU308" s="93" t="n">
        <f aca="false">BT306-BU306</f>
        <v>0.909527924368035</v>
      </c>
      <c r="BV308" s="93" t="n">
        <f aca="false">BU306-BV306</f>
        <v>0.200391228126534</v>
      </c>
      <c r="BW308" s="93" t="n">
        <f aca="false">BV306-BW306</f>
        <v>0</v>
      </c>
      <c r="BX308" s="93" t="n">
        <f aca="false">BW306-BX306</f>
        <v>0</v>
      </c>
      <c r="BY308" s="93" t="n">
        <f aca="false">BX306-BY306</f>
        <v>-0.200391228126477</v>
      </c>
      <c r="BZ308" s="93" t="n">
        <f aca="false">BY306-BZ306</f>
        <v>0.200391228126534</v>
      </c>
      <c r="CA308" s="93" t="n">
        <f aca="false">BZ306-CA306</f>
        <v>0</v>
      </c>
      <c r="CB308" s="93" t="n">
        <f aca="false">CA306-CB306</f>
        <v>0</v>
      </c>
      <c r="CC308" s="93" t="n">
        <f aca="false">CB306-CC306</f>
        <v>75.5745380954651</v>
      </c>
      <c r="CD308" s="93" t="n">
        <f aca="false">CC306-CD306</f>
        <v>0</v>
      </c>
      <c r="CE308" s="93" t="n">
        <f aca="false">CD306-CE306</f>
        <v>0</v>
      </c>
      <c r="CF308" s="93" t="n">
        <f aca="false">CE306-CF306</f>
        <v>0</v>
      </c>
      <c r="CG308" s="93" t="n">
        <f aca="false">CF306-CG306</f>
        <v>0</v>
      </c>
      <c r="CH308" s="93" t="n">
        <f aca="false">CG306-CH306</f>
        <v>0</v>
      </c>
      <c r="CI308" s="93" t="n">
        <f aca="false">CH306-CI306</f>
        <v>0</v>
      </c>
      <c r="CJ308" s="93" t="n">
        <f aca="false">CI306-CJ306</f>
        <v>0</v>
      </c>
      <c r="CK308" s="93" t="n">
        <f aca="false">CJ306-CK306</f>
        <v>0</v>
      </c>
      <c r="CL308" s="93" t="n">
        <f aca="false">CK306-CL306</f>
        <v>0</v>
      </c>
      <c r="CM308" s="93" t="n">
        <f aca="false">CL306-CM306</f>
        <v>0</v>
      </c>
      <c r="CN308" s="93" t="n">
        <f aca="false">CM306-CN306</f>
        <v>0</v>
      </c>
      <c r="CO308" s="93" t="n">
        <f aca="false">CN306-CO306</f>
        <v>0</v>
      </c>
      <c r="CP308" s="93" t="n">
        <f aca="false">CO306-CP306</f>
        <v>0</v>
      </c>
      <c r="CQ308" s="93" t="n">
        <f aca="false">CP306-CQ306</f>
        <v>0</v>
      </c>
      <c r="CR308" s="93" t="n">
        <f aca="false">CQ306-CR306</f>
        <v>0</v>
      </c>
      <c r="CS308" s="93" t="n">
        <f aca="false">CR306-CS306</f>
        <v>0</v>
      </c>
      <c r="CT308" s="93" t="n">
        <f aca="false">CS306-CT306</f>
        <v>0</v>
      </c>
      <c r="CU308" s="93" t="n">
        <f aca="false">CT306-CU306</f>
        <v>0</v>
      </c>
      <c r="CV308" s="93" t="n">
        <f aca="false">CU306-CV306</f>
        <v>0</v>
      </c>
      <c r="CW308" s="93" t="n">
        <f aca="false">CV306-CW306</f>
        <v>0</v>
      </c>
      <c r="CX308" s="93" t="n">
        <f aca="false">CW306-CX306</f>
        <v>0</v>
      </c>
      <c r="CY308" s="93" t="n">
        <f aca="false">CX306-CY306</f>
        <v>0</v>
      </c>
      <c r="CZ308" s="93" t="n">
        <f aca="false">CY306-CZ306</f>
        <v>0</v>
      </c>
      <c r="DA308" s="93" t="n">
        <f aca="false">CZ306-DA306</f>
        <v>0</v>
      </c>
      <c r="DB308" s="93" t="n">
        <f aca="false">DA306-DB306</f>
        <v>0</v>
      </c>
    </row>
    <row r="309" customFormat="false" ht="14.25" hidden="false" customHeight="false" outlineLevel="3" collapsed="false"/>
    <row r="310" customFormat="false" ht="14.25" hidden="false" customHeight="false" outlineLevel="2" collapsed="false"/>
    <row r="311" customFormat="false" ht="18" hidden="false" customHeight="true" outlineLevel="2" collapsed="false">
      <c r="B311" s="66" t="s">
        <v>122</v>
      </c>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c r="AA311" s="66"/>
      <c r="AB311" s="66"/>
      <c r="AC311" s="66"/>
      <c r="AD311" s="66"/>
      <c r="AE311" s="66"/>
      <c r="AF311" s="66"/>
      <c r="AG311" s="66"/>
      <c r="AH311" s="66"/>
      <c r="AI311" s="66"/>
      <c r="AJ311" s="66"/>
      <c r="AK311" s="66"/>
      <c r="AL311" s="66"/>
      <c r="AM311" s="66"/>
      <c r="AN311" s="66"/>
      <c r="AO311" s="66"/>
      <c r="AP311" s="66"/>
      <c r="AQ311" s="66"/>
      <c r="AR311" s="66"/>
      <c r="AS311" s="66"/>
      <c r="AT311" s="66"/>
      <c r="AU311" s="66"/>
      <c r="AV311" s="66"/>
      <c r="AW311" s="66"/>
      <c r="AX311" s="66"/>
      <c r="AY311" s="66"/>
      <c r="AZ311" s="66"/>
      <c r="BA311" s="66"/>
      <c r="BB311" s="66"/>
      <c r="BC311" s="66"/>
      <c r="BD311" s="66"/>
      <c r="BE311" s="66"/>
      <c r="BF311" s="66"/>
      <c r="BG311" s="66"/>
      <c r="BH311" s="66"/>
      <c r="BI311" s="66"/>
      <c r="BJ311" s="66"/>
      <c r="BK311" s="66"/>
      <c r="BL311" s="66"/>
      <c r="BM311" s="66"/>
      <c r="BN311" s="66"/>
      <c r="BO311" s="66"/>
      <c r="BP311" s="66"/>
      <c r="BQ311" s="66"/>
      <c r="BR311" s="66"/>
      <c r="BS311" s="66"/>
      <c r="BT311" s="66"/>
      <c r="BU311" s="66"/>
      <c r="BV311" s="66"/>
      <c r="BW311" s="66"/>
      <c r="BX311" s="66"/>
      <c r="BY311" s="66"/>
      <c r="BZ311" s="66"/>
      <c r="CA311" s="66"/>
      <c r="CB311" s="66"/>
      <c r="CC311" s="66"/>
      <c r="CD311" s="66"/>
      <c r="CE311" s="66"/>
      <c r="CF311" s="66"/>
      <c r="CG311" s="66"/>
      <c r="CH311" s="66"/>
      <c r="CI311" s="66"/>
      <c r="CJ311" s="66"/>
      <c r="CK311" s="66"/>
      <c r="CL311" s="66"/>
      <c r="CM311" s="66"/>
      <c r="CN311" s="66"/>
      <c r="CO311" s="66"/>
      <c r="CP311" s="66"/>
      <c r="CQ311" s="66"/>
      <c r="CR311" s="66"/>
      <c r="CS311" s="66"/>
      <c r="CT311" s="66"/>
      <c r="CU311" s="66"/>
      <c r="CV311" s="66"/>
      <c r="CW311" s="66"/>
      <c r="CX311" s="66"/>
      <c r="CY311" s="66"/>
      <c r="CZ311" s="66"/>
      <c r="DA311" s="66"/>
      <c r="DB311" s="66"/>
      <c r="DC311" s="66"/>
    </row>
    <row r="312" customFormat="false" ht="15" hidden="false" customHeight="true" outlineLevel="3" collapsed="false"/>
    <row r="313" customFormat="false" ht="14.25" hidden="false" customHeight="false" outlineLevel="3" collapsed="false">
      <c r="C313" s="78" t="s">
        <v>392</v>
      </c>
    </row>
    <row r="314" customFormat="false" ht="14.25" hidden="false" customHeight="false" outlineLevel="3" collapsed="false"/>
    <row r="315" customFormat="false" ht="14.25" hidden="false" customHeight="false" outlineLevel="3" collapsed="false">
      <c r="E315" s="3" t="s">
        <v>398</v>
      </c>
      <c r="F315" s="130" t="n">
        <f aca="false">'Assumptions - Base'!F26</f>
        <v>30</v>
      </c>
      <c r="G315" s="71" t="s">
        <v>120</v>
      </c>
    </row>
    <row r="316" customFormat="false" ht="14.25" hidden="false" customHeight="false" outlineLevel="3" collapsed="false"/>
    <row r="317" customFormat="false" ht="14.25" hidden="false" customHeight="false" outlineLevel="3" collapsed="false">
      <c r="E317" s="3" t="s">
        <v>399</v>
      </c>
      <c r="G317" s="71" t="str">
        <f aca="false">Currency_unit&amp;"'M"</f>
        <v>US$'M</v>
      </c>
      <c r="AA317" s="93" t="n">
        <f aca="false">Z320</f>
        <v>0</v>
      </c>
      <c r="AB317" s="93" t="n">
        <f aca="false">AA320</f>
        <v>0</v>
      </c>
      <c r="AC317" s="93" t="n">
        <f aca="false">AB320</f>
        <v>0</v>
      </c>
      <c r="AD317" s="93" t="n">
        <f aca="false">AC320</f>
        <v>0</v>
      </c>
      <c r="AE317" s="93" t="n">
        <f aca="false">AD320</f>
        <v>3.55068493150685</v>
      </c>
      <c r="AF317" s="93" t="n">
        <f aca="false">AE320</f>
        <v>37.9990684931507</v>
      </c>
      <c r="AG317" s="93" t="n">
        <f aca="false">AF320</f>
        <v>42.8794520547945</v>
      </c>
      <c r="AH317" s="93" t="n">
        <f aca="false">AG320</f>
        <v>41.0365479452055</v>
      </c>
      <c r="AI317" s="93" t="n">
        <f aca="false">AH320</f>
        <v>39.6</v>
      </c>
      <c r="AJ317" s="93" t="n">
        <f aca="false">AI320</f>
        <v>43.9726027397261</v>
      </c>
      <c r="AK317" s="93" t="n">
        <f aca="false">AJ320</f>
        <v>41.6465753424657</v>
      </c>
      <c r="AL317" s="93" t="n">
        <f aca="false">AK320</f>
        <v>45.0146301369864</v>
      </c>
      <c r="AM317" s="93" t="n">
        <f aca="false">AL320</f>
        <v>51.1397260273973</v>
      </c>
      <c r="AN317" s="93" t="n">
        <f aca="false">AM320</f>
        <v>45.4684931506849</v>
      </c>
      <c r="AO317" s="93" t="n">
        <f aca="false">AN320</f>
        <v>43.9150684931508</v>
      </c>
      <c r="AP317" s="93" t="n">
        <f aca="false">AO320</f>
        <v>44.7762739726027</v>
      </c>
      <c r="AQ317" s="93" t="n">
        <f aca="false">AP320</f>
        <v>48.3698630136986</v>
      </c>
      <c r="AR317" s="93" t="n">
        <f aca="false">AQ320</f>
        <v>48.5835616438357</v>
      </c>
      <c r="AS317" s="93" t="n">
        <f aca="false">AR320</f>
        <v>45.986301369863</v>
      </c>
      <c r="AT317" s="93" t="n">
        <f aca="false">AS320</f>
        <v>43.5762739726027</v>
      </c>
      <c r="AU317" s="93" t="n">
        <f aca="false">AT320</f>
        <v>44.0219178082192</v>
      </c>
      <c r="AV317" s="93" t="n">
        <f aca="false">AU320</f>
        <v>43.9068493150685</v>
      </c>
      <c r="AW317" s="93" t="n">
        <f aca="false">AV320</f>
        <v>42.2712328767124</v>
      </c>
      <c r="AX317" s="93" t="n">
        <f aca="false">AW320</f>
        <v>42.3269589041096</v>
      </c>
      <c r="AY317" s="93" t="n">
        <f aca="false">AX320</f>
        <v>42.7397260273973</v>
      </c>
      <c r="AZ317" s="93" t="n">
        <f aca="false">AY320</f>
        <v>42.2794520547946</v>
      </c>
      <c r="BA317" s="93" t="n">
        <f aca="false">AZ320</f>
        <v>42.9287671232877</v>
      </c>
      <c r="BB317" s="93" t="n">
        <f aca="false">BA320</f>
        <v>43.7817534246575</v>
      </c>
      <c r="BC317" s="93" t="n">
        <f aca="false">BB320</f>
        <v>43.1753424657535</v>
      </c>
      <c r="BD317" s="93" t="n">
        <f aca="false">BC320</f>
        <v>43.5534246575342</v>
      </c>
      <c r="BE317" s="93" t="n">
        <f aca="false">BD320</f>
        <v>43.8821917808219</v>
      </c>
      <c r="BF317" s="93" t="n">
        <f aca="false">BE320</f>
        <v>39.2201095890411</v>
      </c>
      <c r="BG317" s="93" t="n">
        <f aca="false">BF320</f>
        <v>37.4054794520548</v>
      </c>
      <c r="BH317" s="93" t="n">
        <f aca="false">BG320</f>
        <v>37.3972602739726</v>
      </c>
      <c r="BI317" s="93" t="n">
        <f aca="false">BH320</f>
        <v>37.6602739726027</v>
      </c>
      <c r="BJ317" s="93" t="n">
        <f aca="false">BI320</f>
        <v>37.3132602739726</v>
      </c>
      <c r="BK317" s="93" t="n">
        <f aca="false">BJ320</f>
        <v>36.7232876712329</v>
      </c>
      <c r="BL317" s="93" t="n">
        <f aca="false">BK320</f>
        <v>37.372602739726</v>
      </c>
      <c r="BM317" s="93" t="n">
        <f aca="false">BL320</f>
        <v>37.1424657534246</v>
      </c>
      <c r="BN317" s="93" t="n">
        <f aca="false">BM320</f>
        <v>31.543397260274</v>
      </c>
      <c r="BO317" s="93" t="n">
        <f aca="false">BN320</f>
        <v>31.7178082191781</v>
      </c>
      <c r="BP317" s="93" t="n">
        <f aca="false">BO320</f>
        <v>31.7671232876712</v>
      </c>
      <c r="BQ317" s="93" t="n">
        <f aca="false">BP320</f>
        <v>28.1095890410959</v>
      </c>
      <c r="BR317" s="93" t="n">
        <f aca="false">BQ320</f>
        <v>27.7132602739726</v>
      </c>
      <c r="BS317" s="93" t="n">
        <f aca="false">BR320</f>
        <v>27.8958904109589</v>
      </c>
      <c r="BT317" s="93" t="n">
        <f aca="false">BS320</f>
        <v>27.8054794520548</v>
      </c>
      <c r="BU317" s="93" t="n">
        <f aca="false">BT320</f>
        <v>27.9369863013699</v>
      </c>
      <c r="BV317" s="93" t="n">
        <f aca="false">BU320</f>
        <v>27.943397260274</v>
      </c>
      <c r="BW317" s="93" t="n">
        <f aca="false">BV320</f>
        <v>28.2493150684932</v>
      </c>
      <c r="BX317" s="93" t="n">
        <f aca="false">BW320</f>
        <v>28.027397260274</v>
      </c>
      <c r="BY317" s="93" t="n">
        <f aca="false">BX320</f>
        <v>28.1095890410959</v>
      </c>
      <c r="BZ317" s="93" t="n">
        <f aca="false">BY320</f>
        <v>28.1242191780822</v>
      </c>
      <c r="CA317" s="93" t="n">
        <f aca="false">BZ320</f>
        <v>27.9534246575342</v>
      </c>
      <c r="CB317" s="93" t="n">
        <f aca="false">CA320</f>
        <v>27.7150684931507</v>
      </c>
      <c r="CC317" s="93" t="n">
        <f aca="false">CB320</f>
        <v>26.9424657534246</v>
      </c>
      <c r="CD317" s="93" t="n">
        <f aca="false">CC320</f>
        <v>0</v>
      </c>
      <c r="CE317" s="93" t="n">
        <f aca="false">CD320</f>
        <v>0</v>
      </c>
      <c r="CF317" s="93" t="n">
        <f aca="false">CE320</f>
        <v>0</v>
      </c>
      <c r="CG317" s="93" t="n">
        <f aca="false">CF320</f>
        <v>0</v>
      </c>
      <c r="CH317" s="93" t="n">
        <f aca="false">CG320</f>
        <v>0</v>
      </c>
      <c r="CI317" s="93" t="n">
        <f aca="false">CH320</f>
        <v>0</v>
      </c>
      <c r="CJ317" s="93" t="n">
        <f aca="false">CI320</f>
        <v>0</v>
      </c>
      <c r="CK317" s="93" t="n">
        <f aca="false">CJ320</f>
        <v>0</v>
      </c>
      <c r="CL317" s="93" t="n">
        <f aca="false">CK320</f>
        <v>0</v>
      </c>
      <c r="CM317" s="93" t="n">
        <f aca="false">CL320</f>
        <v>0</v>
      </c>
      <c r="CN317" s="93" t="n">
        <f aca="false">CM320</f>
        <v>0</v>
      </c>
      <c r="CO317" s="93" t="n">
        <f aca="false">CN320</f>
        <v>0</v>
      </c>
      <c r="CP317" s="93" t="n">
        <f aca="false">CO320</f>
        <v>0</v>
      </c>
      <c r="CQ317" s="93" t="n">
        <f aca="false">CP320</f>
        <v>0</v>
      </c>
      <c r="CR317" s="93" t="n">
        <f aca="false">CQ320</f>
        <v>0</v>
      </c>
      <c r="CS317" s="93" t="n">
        <f aca="false">CR320</f>
        <v>0</v>
      </c>
      <c r="CT317" s="93" t="n">
        <f aca="false">CS320</f>
        <v>0</v>
      </c>
      <c r="CU317" s="93" t="n">
        <f aca="false">CT320</f>
        <v>0</v>
      </c>
      <c r="CV317" s="93" t="n">
        <f aca="false">CU320</f>
        <v>0</v>
      </c>
      <c r="CW317" s="93" t="n">
        <f aca="false">CV320</f>
        <v>0</v>
      </c>
      <c r="CX317" s="93" t="n">
        <f aca="false">CW320</f>
        <v>0</v>
      </c>
      <c r="CY317" s="93" t="n">
        <f aca="false">CX320</f>
        <v>0</v>
      </c>
      <c r="CZ317" s="93" t="n">
        <f aca="false">CY320</f>
        <v>0</v>
      </c>
      <c r="DA317" s="93" t="n">
        <f aca="false">CZ320</f>
        <v>0</v>
      </c>
      <c r="DB317" s="93" t="n">
        <f aca="false">DA320</f>
        <v>0</v>
      </c>
    </row>
    <row r="318" customFormat="false" ht="14.25" hidden="false" customHeight="false" outlineLevel="3" collapsed="false">
      <c r="E318" s="3" t="s">
        <v>400</v>
      </c>
      <c r="G318" s="71" t="str">
        <f aca="false">Currency_unit&amp;"'M"</f>
        <v>US$'M</v>
      </c>
      <c r="Y318" s="99" t="n">
        <f aca="false">SUM(AA318:DB318)</f>
        <v>23147.46725</v>
      </c>
      <c r="AA318" s="93" t="n">
        <f aca="false">SUM(AA226,AA239,AA251,AA264)</f>
        <v>0</v>
      </c>
      <c r="AB318" s="93" t="n">
        <f aca="false">SUM(AB226,AB239,AB251,AB264)</f>
        <v>0</v>
      </c>
      <c r="AC318" s="93" t="n">
        <f aca="false">SUM(AC226,AC239,AC251,AC264)</f>
        <v>0.9</v>
      </c>
      <c r="AD318" s="93" t="n">
        <f aca="false">SUM(AD226,AD239,AD251,AD264)</f>
        <v>43.2</v>
      </c>
      <c r="AE318" s="93" t="n">
        <f aca="false">SUM(AE226,AE239,AE251,AE264)</f>
        <v>462.322</v>
      </c>
      <c r="AF318" s="93" t="n">
        <f aca="false">SUM(AF226,AF239,AF251,AF264)</f>
        <v>521.7</v>
      </c>
      <c r="AG318" s="93" t="n">
        <f aca="false">SUM(AG226,AG239,AG251,AG264)</f>
        <v>499.278</v>
      </c>
      <c r="AH318" s="93" t="n">
        <f aca="false">SUM(AH226,AH239,AH251,AH264)</f>
        <v>481.8</v>
      </c>
      <c r="AI318" s="93" t="n">
        <f aca="false">SUM(AI226,AI239,AI251,AI264)</f>
        <v>535</v>
      </c>
      <c r="AJ318" s="93" t="n">
        <f aca="false">SUM(AJ226,AJ239,AJ251,AJ264)</f>
        <v>506.7</v>
      </c>
      <c r="AK318" s="93" t="n">
        <f aca="false">SUM(AK226,AK239,AK251,AK264)</f>
        <v>547.678</v>
      </c>
      <c r="AL318" s="93" t="n">
        <f aca="false">SUM(AL226,AL239,AL251,AL264)</f>
        <v>622.2</v>
      </c>
      <c r="AM318" s="93" t="n">
        <f aca="false">SUM(AM226,AM239,AM251,AM264)</f>
        <v>553.2</v>
      </c>
      <c r="AN318" s="93" t="n">
        <f aca="false">SUM(AN226,AN239,AN251,AN264)</f>
        <v>534.3</v>
      </c>
      <c r="AO318" s="93" t="n">
        <f aca="false">SUM(AO226,AO239,AO251,AO264)</f>
        <v>544.778</v>
      </c>
      <c r="AP318" s="93" t="n">
        <f aca="false">SUM(AP226,AP239,AP251,AP264)</f>
        <v>588.5</v>
      </c>
      <c r="AQ318" s="93" t="n">
        <f aca="false">SUM(AQ226,AQ239,AQ251,AQ264)</f>
        <v>591.1</v>
      </c>
      <c r="AR318" s="93" t="n">
        <f aca="false">SUM(AR226,AR239,AR251,AR264)</f>
        <v>559.5</v>
      </c>
      <c r="AS318" s="93" t="n">
        <f aca="false">SUM(AS226,AS239,AS251,AS264)</f>
        <v>530.178</v>
      </c>
      <c r="AT318" s="93" t="n">
        <f aca="false">SUM(AT226,AT239,AT251,AT264)</f>
        <v>535.6</v>
      </c>
      <c r="AU318" s="93" t="n">
        <f aca="false">SUM(AU226,AU239,AU251,AU264)</f>
        <v>534.2</v>
      </c>
      <c r="AV318" s="93" t="n">
        <f aca="false">SUM(AV226,AV239,AV251,AV264)</f>
        <v>514.3</v>
      </c>
      <c r="AW318" s="93" t="n">
        <f aca="false">SUM(AW226,AW239,AW251,AW264)</f>
        <v>514.978</v>
      </c>
      <c r="AX318" s="93" t="n">
        <f aca="false">SUM(AX226,AX239,AX251,AX264)</f>
        <v>520</v>
      </c>
      <c r="AY318" s="93" t="n">
        <f aca="false">SUM(AY226,AY239,AY251,AY264)</f>
        <v>514.4</v>
      </c>
      <c r="AZ318" s="93" t="n">
        <f aca="false">SUM(AZ226,AZ239,AZ251,AZ264)</f>
        <v>522.3</v>
      </c>
      <c r="BA318" s="93" t="n">
        <f aca="false">SUM(BA226,BA239,BA251,BA264)</f>
        <v>532.678</v>
      </c>
      <c r="BB318" s="93" t="n">
        <f aca="false">SUM(BB226,BB239,BB251,BB264)</f>
        <v>525.3</v>
      </c>
      <c r="BC318" s="93" t="n">
        <f aca="false">SUM(BC226,BC239,BC251,BC264)</f>
        <v>529.9</v>
      </c>
      <c r="BD318" s="93" t="n">
        <f aca="false">SUM(BD226,BD239,BD251,BD264)</f>
        <v>533.9</v>
      </c>
      <c r="BE318" s="93" t="n">
        <f aca="false">SUM(BE226,BE239,BE251,BE264)</f>
        <v>477.178</v>
      </c>
      <c r="BF318" s="93" t="n">
        <f aca="false">SUM(BF226,BF239,BF251,BF264)</f>
        <v>455.1</v>
      </c>
      <c r="BG318" s="93" t="n">
        <f aca="false">SUM(BG226,BG239,BG251,BG264)</f>
        <v>455</v>
      </c>
      <c r="BH318" s="93" t="n">
        <f aca="false">SUM(BH226,BH239,BH251,BH264)</f>
        <v>458.2</v>
      </c>
      <c r="BI318" s="93" t="n">
        <f aca="false">SUM(BI226,BI239,BI251,BI264)</f>
        <v>453.978</v>
      </c>
      <c r="BJ318" s="93" t="n">
        <f aca="false">SUM(BJ226,BJ239,BJ251,BJ264)</f>
        <v>446.8</v>
      </c>
      <c r="BK318" s="93" t="n">
        <f aca="false">SUM(BK226,BK239,BK251,BK264)</f>
        <v>454.7</v>
      </c>
      <c r="BL318" s="93" t="n">
        <f aca="false">SUM(BL226,BL239,BL251,BL264)</f>
        <v>451.9</v>
      </c>
      <c r="BM318" s="93" t="n">
        <f aca="false">SUM(BM226,BM239,BM251,BM264)</f>
        <v>383.778</v>
      </c>
      <c r="BN318" s="93" t="n">
        <f aca="false">SUM(BN226,BN239,BN251,BN264)</f>
        <v>385.9</v>
      </c>
      <c r="BO318" s="93" t="n">
        <f aca="false">SUM(BO226,BO239,BO251,BO264)</f>
        <v>386.5</v>
      </c>
      <c r="BP318" s="93" t="n">
        <f aca="false">SUM(BP226,BP239,BP251,BP264)</f>
        <v>342</v>
      </c>
      <c r="BQ318" s="93" t="n">
        <f aca="false">SUM(BQ226,BQ239,BQ251,BQ264)</f>
        <v>337.178</v>
      </c>
      <c r="BR318" s="93" t="n">
        <f aca="false">SUM(BR226,BR239,BR251,BR264)</f>
        <v>339.4</v>
      </c>
      <c r="BS318" s="93" t="n">
        <f aca="false">SUM(BS226,BS239,BS251,BS264)</f>
        <v>338.3</v>
      </c>
      <c r="BT318" s="93" t="n">
        <f aca="false">SUM(BT226,BT239,BT251,BT264)</f>
        <v>339.9</v>
      </c>
      <c r="BU318" s="93" t="n">
        <f aca="false">SUM(BU226,BU239,BU251,BU264)</f>
        <v>339.978</v>
      </c>
      <c r="BV318" s="93" t="n">
        <f aca="false">SUM(BV226,BV239,BV251,BV264)</f>
        <v>343.7</v>
      </c>
      <c r="BW318" s="93" t="n">
        <f aca="false">SUM(BW226,BW239,BW251,BW264)</f>
        <v>341</v>
      </c>
      <c r="BX318" s="93" t="n">
        <f aca="false">SUM(BX226,BX239,BX251,BX264)</f>
        <v>342</v>
      </c>
      <c r="BY318" s="93" t="n">
        <f aca="false">SUM(BY226,BY239,BY251,BY264)</f>
        <v>342.178</v>
      </c>
      <c r="BZ318" s="93" t="n">
        <f aca="false">SUM(BZ226,BZ239,BZ251,BZ264)</f>
        <v>340.1</v>
      </c>
      <c r="CA318" s="93" t="n">
        <f aca="false">SUM(CA226,CA239,CA251,CA264)</f>
        <v>337.2</v>
      </c>
      <c r="CB318" s="93" t="n">
        <f aca="false">SUM(CB226,CB239,CB251,CB264)</f>
        <v>327.8</v>
      </c>
      <c r="CC318" s="93" t="n">
        <f aca="false">SUM(CC226,CC239,CC251,CC264)</f>
        <v>27.80925</v>
      </c>
      <c r="CD318" s="93" t="n">
        <f aca="false">SUM(CD226,CD239,CD251,CD264)</f>
        <v>0</v>
      </c>
      <c r="CE318" s="93" t="n">
        <f aca="false">SUM(CE226,CE239,CE251,CE264)</f>
        <v>0</v>
      </c>
      <c r="CF318" s="93" t="n">
        <f aca="false">SUM(CF226,CF239,CF251,CF264)</f>
        <v>0</v>
      </c>
      <c r="CG318" s="93" t="n">
        <f aca="false">SUM(CG226,CG239,CG251,CG264)</f>
        <v>0</v>
      </c>
      <c r="CH318" s="93" t="n">
        <f aca="false">SUM(CH226,CH239,CH251,CH264)</f>
        <v>0</v>
      </c>
      <c r="CI318" s="93" t="n">
        <f aca="false">SUM(CI226,CI239,CI251,CI264)</f>
        <v>0</v>
      </c>
      <c r="CJ318" s="93" t="n">
        <f aca="false">SUM(CJ226,CJ239,CJ251,CJ264)</f>
        <v>0</v>
      </c>
      <c r="CK318" s="93" t="n">
        <f aca="false">SUM(CK226,CK239,CK251,CK264)</f>
        <v>0</v>
      </c>
      <c r="CL318" s="93" t="n">
        <f aca="false">SUM(CL226,CL239,CL251,CL264)</f>
        <v>0</v>
      </c>
      <c r="CM318" s="93" t="n">
        <f aca="false">SUM(CM226,CM239,CM251,CM264)</f>
        <v>0</v>
      </c>
      <c r="CN318" s="93" t="n">
        <f aca="false">SUM(CN226,CN239,CN251,CN264)</f>
        <v>0</v>
      </c>
      <c r="CO318" s="93" t="n">
        <f aca="false">SUM(CO226,CO239,CO251,CO264)</f>
        <v>0</v>
      </c>
      <c r="CP318" s="93" t="n">
        <f aca="false">SUM(CP226,CP239,CP251,CP264)</f>
        <v>0</v>
      </c>
      <c r="CQ318" s="93" t="n">
        <f aca="false">SUM(CQ226,CQ239,CQ251,CQ264)</f>
        <v>0</v>
      </c>
      <c r="CR318" s="93" t="n">
        <f aca="false">SUM(CR226,CR239,CR251,CR264)</f>
        <v>0</v>
      </c>
      <c r="CS318" s="93" t="n">
        <f aca="false">SUM(CS226,CS239,CS251,CS264)</f>
        <v>0</v>
      </c>
      <c r="CT318" s="93" t="n">
        <f aca="false">SUM(CT226,CT239,CT251,CT264)</f>
        <v>0</v>
      </c>
      <c r="CU318" s="93" t="n">
        <f aca="false">SUM(CU226,CU239,CU251,CU264)</f>
        <v>0</v>
      </c>
      <c r="CV318" s="93" t="n">
        <f aca="false">SUM(CV226,CV239,CV251,CV264)</f>
        <v>0</v>
      </c>
      <c r="CW318" s="93" t="n">
        <f aca="false">SUM(CW226,CW239,CW251,CW264)</f>
        <v>0</v>
      </c>
      <c r="CX318" s="93" t="n">
        <f aca="false">SUM(CX226,CX239,CX251,CX264)</f>
        <v>0</v>
      </c>
      <c r="CY318" s="93" t="n">
        <f aca="false">SUM(CY226,CY239,CY251,CY264)</f>
        <v>0</v>
      </c>
      <c r="CZ318" s="93" t="n">
        <f aca="false">SUM(CZ226,CZ239,CZ251,CZ264)</f>
        <v>0</v>
      </c>
      <c r="DA318" s="93" t="n">
        <f aca="false">SUM(DA226,DA239,DA251,DA264)</f>
        <v>0</v>
      </c>
      <c r="DB318" s="93" t="n">
        <f aca="false">SUM(DB226,DB239,DB251,DB264)</f>
        <v>0</v>
      </c>
    </row>
    <row r="319" customFormat="false" ht="14.25" hidden="false" customHeight="false" outlineLevel="3" collapsed="false">
      <c r="E319" s="3" t="s">
        <v>401</v>
      </c>
      <c r="G319" s="71" t="str">
        <f aca="false">Currency_unit&amp;"'M"</f>
        <v>US$'M</v>
      </c>
      <c r="Y319" s="99" t="n">
        <f aca="false">SUM(AA319:DB319)</f>
        <v>23147.46725</v>
      </c>
      <c r="AA319" s="93" t="n">
        <f aca="false">IF(AB$169=0,SUM(AA317:AA318),AA318*(Days_in_year-$F315)/Days_in_year+AA317)</f>
        <v>0</v>
      </c>
      <c r="AB319" s="93" t="n">
        <f aca="false">IF(AC$169=0,SUM(AB317:AB318),AB318*(Days_in_year-$F315)/Days_in_year+AB317)</f>
        <v>0</v>
      </c>
      <c r="AC319" s="93" t="n">
        <f aca="false">IF(AD$169=0,SUM(AC317:AC318),AC318*(Days_in_year-$F315)/Days_in_year+AC317)</f>
        <v>0.9</v>
      </c>
      <c r="AD319" s="93" t="n">
        <f aca="false">IF(AE$169=0,SUM(AD317:AD318),AD318*(Days_in_year-$F315)/Days_in_year+AD317)</f>
        <v>39.6493150684932</v>
      </c>
      <c r="AE319" s="93" t="n">
        <f aca="false">IF(AF$169=0,SUM(AE317:AE318),AE318*(Days_in_year-$F315)/Days_in_year+AE317)</f>
        <v>427.873616438356</v>
      </c>
      <c r="AF319" s="93" t="n">
        <f aca="false">IF(AG$169=0,SUM(AF317:AF318),AF318*(Days_in_year-$F315)/Days_in_year+AF317)</f>
        <v>516.819616438356</v>
      </c>
      <c r="AG319" s="93" t="n">
        <f aca="false">IF(AH$169=0,SUM(AG317:AG318),AG318*(Days_in_year-$F315)/Days_in_year+AG317)</f>
        <v>501.120904109589</v>
      </c>
      <c r="AH319" s="93" t="n">
        <f aca="false">IF(AI$169=0,SUM(AH317:AH318),AH318*(Days_in_year-$F315)/Days_in_year+AH317)</f>
        <v>483.236547945205</v>
      </c>
      <c r="AI319" s="93" t="n">
        <f aca="false">IF(AJ$169=0,SUM(AI317:AI318),AI318*(Days_in_year-$F315)/Days_in_year+AI317)</f>
        <v>530.627397260274</v>
      </c>
      <c r="AJ319" s="93" t="n">
        <f aca="false">IF(AK$169=0,SUM(AJ317:AJ318),AJ318*(Days_in_year-$F315)/Days_in_year+AJ317)</f>
        <v>509.02602739726</v>
      </c>
      <c r="AK319" s="93" t="n">
        <f aca="false">IF(AL$169=0,SUM(AK317:AK318),AK318*(Days_in_year-$F315)/Days_in_year+AK317)</f>
        <v>544.309945205479</v>
      </c>
      <c r="AL319" s="93" t="n">
        <f aca="false">IF(AM$169=0,SUM(AL317:AL318),AL318*(Days_in_year-$F315)/Days_in_year+AL317)</f>
        <v>616.074904109589</v>
      </c>
      <c r="AM319" s="93" t="n">
        <f aca="false">IF(AN$169=0,SUM(AM317:AM318),AM318*(Days_in_year-$F315)/Days_in_year+AM317)</f>
        <v>558.871232876712</v>
      </c>
      <c r="AN319" s="93" t="n">
        <f aca="false">IF(AO$169=0,SUM(AN317:AN318),AN318*(Days_in_year-$F315)/Days_in_year+AN317)</f>
        <v>535.853424657534</v>
      </c>
      <c r="AO319" s="93" t="n">
        <f aca="false">IF(AP$169=0,SUM(AO317:AO318),AO318*(Days_in_year-$F315)/Days_in_year+AO317)</f>
        <v>543.916794520548</v>
      </c>
      <c r="AP319" s="93" t="n">
        <f aca="false">IF(AQ$169=0,SUM(AP317:AP318),AP318*(Days_in_year-$F315)/Days_in_year+AP317)</f>
        <v>584.906410958904</v>
      </c>
      <c r="AQ319" s="93" t="n">
        <f aca="false">IF(AR$169=0,SUM(AQ317:AQ318),AQ318*(Days_in_year-$F315)/Days_in_year+AQ317)</f>
        <v>590.886301369863</v>
      </c>
      <c r="AR319" s="93" t="n">
        <f aca="false">IF(AS$169=0,SUM(AR317:AR318),AR318*(Days_in_year-$F315)/Days_in_year+AR317)</f>
        <v>562.097260273973</v>
      </c>
      <c r="AS319" s="93" t="n">
        <f aca="false">IF(AT$169=0,SUM(AS317:AS318),AS318*(Days_in_year-$F315)/Days_in_year+AS317)</f>
        <v>532.58802739726</v>
      </c>
      <c r="AT319" s="93" t="n">
        <f aca="false">IF(AU$169=0,SUM(AT317:AT318),AT318*(Days_in_year-$F315)/Days_in_year+AT317)</f>
        <v>535.154356164384</v>
      </c>
      <c r="AU319" s="93" t="n">
        <f aca="false">IF(AV$169=0,SUM(AU317:AU318),AU318*(Days_in_year-$F315)/Days_in_year+AU317)</f>
        <v>534.315068493151</v>
      </c>
      <c r="AV319" s="93" t="n">
        <f aca="false">IF(AW$169=0,SUM(AV317:AV318),AV318*(Days_in_year-$F315)/Days_in_year+AV317)</f>
        <v>515.935616438356</v>
      </c>
      <c r="AW319" s="93" t="n">
        <f aca="false">IF(AX$169=0,SUM(AW317:AW318),AW318*(Days_in_year-$F315)/Days_in_year+AW317)</f>
        <v>514.922273972603</v>
      </c>
      <c r="AX319" s="93" t="n">
        <f aca="false">IF(AY$169=0,SUM(AX317:AX318),AX318*(Days_in_year-$F315)/Days_in_year+AX317)</f>
        <v>519.587232876712</v>
      </c>
      <c r="AY319" s="93" t="n">
        <f aca="false">IF(AZ$169=0,SUM(AY317:AY318),AY318*(Days_in_year-$F315)/Days_in_year+AY317)</f>
        <v>514.860273972603</v>
      </c>
      <c r="AZ319" s="93" t="n">
        <f aca="false">IF(BA$169=0,SUM(AZ317:AZ318),AZ318*(Days_in_year-$F315)/Days_in_year+AZ317)</f>
        <v>521.650684931507</v>
      </c>
      <c r="BA319" s="93" t="n">
        <f aca="false">IF(BB$169=0,SUM(BA317:BA318),BA318*(Days_in_year-$F315)/Days_in_year+BA317)</f>
        <v>531.82501369863</v>
      </c>
      <c r="BB319" s="93" t="n">
        <f aca="false">IF(BC$169=0,SUM(BB317:BB318),BB318*(Days_in_year-$F315)/Days_in_year+BB317)</f>
        <v>525.906410958904</v>
      </c>
      <c r="BC319" s="93" t="n">
        <f aca="false">IF(BD$169=0,SUM(BC317:BC318),BC318*(Days_in_year-$F315)/Days_in_year+BC317)</f>
        <v>529.521917808219</v>
      </c>
      <c r="BD319" s="93" t="n">
        <f aca="false">IF(BE$169=0,SUM(BD317:BD318),BD318*(Days_in_year-$F315)/Days_in_year+BD317)</f>
        <v>533.571232876712</v>
      </c>
      <c r="BE319" s="93" t="n">
        <f aca="false">IF(BF$169=0,SUM(BE317:BE318),BE318*(Days_in_year-$F315)/Days_in_year+BE317)</f>
        <v>481.840082191781</v>
      </c>
      <c r="BF319" s="93" t="n">
        <f aca="false">IF(BG$169=0,SUM(BF317:BF318),BF318*(Days_in_year-$F315)/Days_in_year+BF317)</f>
        <v>456.914630136986</v>
      </c>
      <c r="BG319" s="93" t="n">
        <f aca="false">IF(BH$169=0,SUM(BG317:BG318),BG318*(Days_in_year-$F315)/Days_in_year+BG317)</f>
        <v>455.008219178082</v>
      </c>
      <c r="BH319" s="93" t="n">
        <f aca="false">IF(BI$169=0,SUM(BH317:BH318),BH318*(Days_in_year-$F315)/Days_in_year+BH317)</f>
        <v>457.93698630137</v>
      </c>
      <c r="BI319" s="93" t="n">
        <f aca="false">IF(BJ$169=0,SUM(BI317:BI318),BI318*(Days_in_year-$F315)/Days_in_year+BI317)</f>
        <v>454.32501369863</v>
      </c>
      <c r="BJ319" s="93" t="n">
        <f aca="false">IF(BK$169=0,SUM(BJ317:BJ318),BJ318*(Days_in_year-$F315)/Days_in_year+BJ317)</f>
        <v>447.38997260274</v>
      </c>
      <c r="BK319" s="93" t="n">
        <f aca="false">IF(BL$169=0,SUM(BK317:BK318),BK318*(Days_in_year-$F315)/Days_in_year+BK317)</f>
        <v>454.050684931507</v>
      </c>
      <c r="BL319" s="93" t="n">
        <f aca="false">IF(BM$169=0,SUM(BL317:BL318),BL318*(Days_in_year-$F315)/Days_in_year+BL317)</f>
        <v>452.130136986301</v>
      </c>
      <c r="BM319" s="93" t="n">
        <f aca="false">IF(BN$169=0,SUM(BM317:BM318),BM318*(Days_in_year-$F315)/Days_in_year+BM317)</f>
        <v>389.377068493151</v>
      </c>
      <c r="BN319" s="93" t="n">
        <f aca="false">IF(BO$169=0,SUM(BN317:BN318),BN318*(Days_in_year-$F315)/Days_in_year+BN317)</f>
        <v>385.725589041096</v>
      </c>
      <c r="BO319" s="93" t="n">
        <f aca="false">IF(BP$169=0,SUM(BO317:BO318),BO318*(Days_in_year-$F315)/Days_in_year+BO317)</f>
        <v>386.450684931507</v>
      </c>
      <c r="BP319" s="93" t="n">
        <f aca="false">IF(BQ$169=0,SUM(BP317:BP318),BP318*(Days_in_year-$F315)/Days_in_year+BP317)</f>
        <v>345.657534246575</v>
      </c>
      <c r="BQ319" s="93" t="n">
        <f aca="false">IF(BR$169=0,SUM(BQ317:BQ318),BQ318*(Days_in_year-$F315)/Days_in_year+BQ317)</f>
        <v>337.574328767123</v>
      </c>
      <c r="BR319" s="93" t="n">
        <f aca="false">IF(BS$169=0,SUM(BR317:BR318),BR318*(Days_in_year-$F315)/Days_in_year+BR317)</f>
        <v>339.217369863014</v>
      </c>
      <c r="BS319" s="93" t="n">
        <f aca="false">IF(BT$169=0,SUM(BS317:BS318),BS318*(Days_in_year-$F315)/Days_in_year+BS317)</f>
        <v>338.390410958904</v>
      </c>
      <c r="BT319" s="93" t="n">
        <f aca="false">IF(BU$169=0,SUM(BT317:BT318),BT318*(Days_in_year-$F315)/Days_in_year+BT317)</f>
        <v>339.768493150685</v>
      </c>
      <c r="BU319" s="93" t="n">
        <f aca="false">IF(BV$169=0,SUM(BU317:BU318),BU318*(Days_in_year-$F315)/Days_in_year+BU317)</f>
        <v>339.971589041096</v>
      </c>
      <c r="BV319" s="93" t="n">
        <f aca="false">IF(BW$169=0,SUM(BV317:BV318),BV318*(Days_in_year-$F315)/Days_in_year+BV317)</f>
        <v>343.394082191781</v>
      </c>
      <c r="BW319" s="93" t="n">
        <f aca="false">IF(BX$169=0,SUM(BW317:BW318),BW318*(Days_in_year-$F315)/Days_in_year+BW317)</f>
        <v>341.221917808219</v>
      </c>
      <c r="BX319" s="93" t="n">
        <f aca="false">IF(BY$169=0,SUM(BX317:BX318),BX318*(Days_in_year-$F315)/Days_in_year+BX317)</f>
        <v>341.917808219178</v>
      </c>
      <c r="BY319" s="93" t="n">
        <f aca="false">IF(BZ$169=0,SUM(BY317:BY318),BY318*(Days_in_year-$F315)/Days_in_year+BY317)</f>
        <v>342.163369863014</v>
      </c>
      <c r="BZ319" s="93" t="n">
        <f aca="false">IF(CA$169=0,SUM(BZ317:BZ318),BZ318*(Days_in_year-$F315)/Days_in_year+BZ317)</f>
        <v>340.270794520548</v>
      </c>
      <c r="CA319" s="93" t="n">
        <f aca="false">IF(CB$169=0,SUM(CA317:CA318),CA318*(Days_in_year-$F315)/Days_in_year+CA317)</f>
        <v>337.438356164384</v>
      </c>
      <c r="CB319" s="93" t="n">
        <f aca="false">IF(CC$169=0,SUM(CB317:CB318),CB318*(Days_in_year-$F315)/Days_in_year+CB317)</f>
        <v>328.572602739726</v>
      </c>
      <c r="CC319" s="93" t="n">
        <f aca="false">IF(CD$169=0,SUM(CC317:CC318),CC318*(Days_in_year-$F315)/Days_in_year+CC317)</f>
        <v>54.7517157534247</v>
      </c>
      <c r="CD319" s="93" t="n">
        <f aca="false">IF(CE$169=0,SUM(CD317:CD318),CD318*(Days_in_year-$F315)/Days_in_year+CD317)</f>
        <v>0</v>
      </c>
      <c r="CE319" s="93" t="n">
        <f aca="false">IF(CF$169=0,SUM(CE317:CE318),CE318*(Days_in_year-$F315)/Days_in_year+CE317)</f>
        <v>0</v>
      </c>
      <c r="CF319" s="93" t="n">
        <f aca="false">IF(CG$169=0,SUM(CF317:CF318),CF318*(Days_in_year-$F315)/Days_in_year+CF317)</f>
        <v>0</v>
      </c>
      <c r="CG319" s="93" t="n">
        <f aca="false">IF(CH$169=0,SUM(CG317:CG318),CG318*(Days_in_year-$F315)/Days_in_year+CG317)</f>
        <v>0</v>
      </c>
      <c r="CH319" s="93" t="n">
        <f aca="false">IF(CI$169=0,SUM(CH317:CH318),CH318*(Days_in_year-$F315)/Days_in_year+CH317)</f>
        <v>0</v>
      </c>
      <c r="CI319" s="93" t="n">
        <f aca="false">IF(CJ$169=0,SUM(CI317:CI318),CI318*(Days_in_year-$F315)/Days_in_year+CI317)</f>
        <v>0</v>
      </c>
      <c r="CJ319" s="93" t="n">
        <f aca="false">IF(CK$169=0,SUM(CJ317:CJ318),CJ318*(Days_in_year-$F315)/Days_in_year+CJ317)</f>
        <v>0</v>
      </c>
      <c r="CK319" s="93" t="n">
        <f aca="false">IF(CL$169=0,SUM(CK317:CK318),CK318*(Days_in_year-$F315)/Days_in_year+CK317)</f>
        <v>0</v>
      </c>
      <c r="CL319" s="93" t="n">
        <f aca="false">IF(CM$169=0,SUM(CL317:CL318),CL318*(Days_in_year-$F315)/Days_in_year+CL317)</f>
        <v>0</v>
      </c>
      <c r="CM319" s="93" t="n">
        <f aca="false">IF(CN$169=0,SUM(CM317:CM318),CM318*(Days_in_year-$F315)/Days_in_year+CM317)</f>
        <v>0</v>
      </c>
      <c r="CN319" s="93" t="n">
        <f aca="false">IF(CO$169=0,SUM(CN317:CN318),CN318*(Days_in_year-$F315)/Days_in_year+CN317)</f>
        <v>0</v>
      </c>
      <c r="CO319" s="93" t="n">
        <f aca="false">IF(CP$169=0,SUM(CO317:CO318),CO318*(Days_in_year-$F315)/Days_in_year+CO317)</f>
        <v>0</v>
      </c>
      <c r="CP319" s="93" t="n">
        <f aca="false">IF(CQ$169=0,SUM(CP317:CP318),CP318*(Days_in_year-$F315)/Days_in_year+CP317)</f>
        <v>0</v>
      </c>
      <c r="CQ319" s="93" t="n">
        <f aca="false">IF(CR$169=0,SUM(CQ317:CQ318),CQ318*(Days_in_year-$F315)/Days_in_year+CQ317)</f>
        <v>0</v>
      </c>
      <c r="CR319" s="93" t="n">
        <f aca="false">IF(CS$169=0,SUM(CR317:CR318),CR318*(Days_in_year-$F315)/Days_in_year+CR317)</f>
        <v>0</v>
      </c>
      <c r="CS319" s="93" t="n">
        <f aca="false">IF(CT$169=0,SUM(CS317:CS318),CS318*(Days_in_year-$F315)/Days_in_year+CS317)</f>
        <v>0</v>
      </c>
      <c r="CT319" s="93" t="n">
        <f aca="false">IF(CU$169=0,SUM(CT317:CT318),CT318*(Days_in_year-$F315)/Days_in_year+CT317)</f>
        <v>0</v>
      </c>
      <c r="CU319" s="93" t="n">
        <f aca="false">IF(CV$169=0,SUM(CU317:CU318),CU318*(Days_in_year-$F315)/Days_in_year+CU317)</f>
        <v>0</v>
      </c>
      <c r="CV319" s="93" t="n">
        <f aca="false">IF(CW$169=0,SUM(CV317:CV318),CV318*(Days_in_year-$F315)/Days_in_year+CV317)</f>
        <v>0</v>
      </c>
      <c r="CW319" s="93" t="n">
        <f aca="false">IF(CX$169=0,SUM(CW317:CW318),CW318*(Days_in_year-$F315)/Days_in_year+CW317)</f>
        <v>0</v>
      </c>
      <c r="CX319" s="93" t="n">
        <f aca="false">IF(CY$169=0,SUM(CX317:CX318),CX318*(Days_in_year-$F315)/Days_in_year+CX317)</f>
        <v>0</v>
      </c>
      <c r="CY319" s="93" t="n">
        <f aca="false">IF(CZ$169=0,SUM(CY317:CY318),CY318*(Days_in_year-$F315)/Days_in_year+CY317)</f>
        <v>0</v>
      </c>
      <c r="CZ319" s="93" t="n">
        <f aca="false">IF(DA$169=0,SUM(CZ317:CZ318),CZ318*(Days_in_year-$F315)/Days_in_year+CZ317)</f>
        <v>0</v>
      </c>
      <c r="DA319" s="93" t="n">
        <f aca="false">IF(DB$169=0,SUM(DA317:DA318),DA318*(Days_in_year-$F315)/Days_in_year+DA317)</f>
        <v>0</v>
      </c>
      <c r="DB319" s="93" t="n">
        <f aca="false">IF(DC$169=0,SUM(DB317:DB318),DB318*(Days_in_year-$F315)/Days_in_year+DB317)</f>
        <v>0</v>
      </c>
    </row>
    <row r="320" customFormat="false" ht="14.25" hidden="false" customHeight="false" outlineLevel="3" collapsed="false">
      <c r="E320" s="86" t="s">
        <v>402</v>
      </c>
      <c r="G320" s="71" t="str">
        <f aca="false">Currency_unit&amp;"'M"</f>
        <v>US$'M</v>
      </c>
      <c r="Z320" s="144" t="n">
        <f aca="false">'Assumptions - Base'!$F$30</f>
        <v>0</v>
      </c>
      <c r="AA320" s="115" t="n">
        <f aca="false">SUM(AA317:AA318)-SUM(AA319)</f>
        <v>0</v>
      </c>
      <c r="AB320" s="115" t="n">
        <f aca="false">SUM(AB317:AB318)-SUM(AB319)</f>
        <v>0</v>
      </c>
      <c r="AC320" s="115" t="n">
        <f aca="false">SUM(AC317:AC318)-SUM(AC319)</f>
        <v>0</v>
      </c>
      <c r="AD320" s="115" t="n">
        <f aca="false">SUM(AD317:AD318)-SUM(AD319)</f>
        <v>3.55068493150685</v>
      </c>
      <c r="AE320" s="115" t="n">
        <f aca="false">SUM(AE317:AE318)-SUM(AE319)</f>
        <v>37.9990684931507</v>
      </c>
      <c r="AF320" s="115" t="n">
        <f aca="false">SUM(AF317:AF318)-SUM(AF319)</f>
        <v>42.8794520547945</v>
      </c>
      <c r="AG320" s="115" t="n">
        <f aca="false">SUM(AG317:AG318)-SUM(AG319)</f>
        <v>41.0365479452055</v>
      </c>
      <c r="AH320" s="115" t="n">
        <f aca="false">SUM(AH317:AH318)-SUM(AH319)</f>
        <v>39.6</v>
      </c>
      <c r="AI320" s="115" t="n">
        <f aca="false">SUM(AI317:AI318)-SUM(AI319)</f>
        <v>43.9726027397261</v>
      </c>
      <c r="AJ320" s="115" t="n">
        <f aca="false">SUM(AJ317:AJ318)-SUM(AJ319)</f>
        <v>41.6465753424657</v>
      </c>
      <c r="AK320" s="115" t="n">
        <f aca="false">SUM(AK317:AK318)-SUM(AK319)</f>
        <v>45.0146301369864</v>
      </c>
      <c r="AL320" s="115" t="n">
        <f aca="false">SUM(AL317:AL318)-SUM(AL319)</f>
        <v>51.1397260273973</v>
      </c>
      <c r="AM320" s="115" t="n">
        <f aca="false">SUM(AM317:AM318)-SUM(AM319)</f>
        <v>45.4684931506849</v>
      </c>
      <c r="AN320" s="115" t="n">
        <f aca="false">SUM(AN317:AN318)-SUM(AN319)</f>
        <v>43.9150684931508</v>
      </c>
      <c r="AO320" s="115" t="n">
        <f aca="false">SUM(AO317:AO318)-SUM(AO319)</f>
        <v>44.7762739726027</v>
      </c>
      <c r="AP320" s="115" t="n">
        <f aca="false">SUM(AP317:AP318)-SUM(AP319)</f>
        <v>48.3698630136986</v>
      </c>
      <c r="AQ320" s="115" t="n">
        <f aca="false">SUM(AQ317:AQ318)-SUM(AQ319)</f>
        <v>48.5835616438357</v>
      </c>
      <c r="AR320" s="115" t="n">
        <f aca="false">SUM(AR317:AR318)-SUM(AR319)</f>
        <v>45.986301369863</v>
      </c>
      <c r="AS320" s="115" t="n">
        <f aca="false">SUM(AS317:AS318)-SUM(AS319)</f>
        <v>43.5762739726027</v>
      </c>
      <c r="AT320" s="115" t="n">
        <f aca="false">SUM(AT317:AT318)-SUM(AT319)</f>
        <v>44.0219178082192</v>
      </c>
      <c r="AU320" s="115" t="n">
        <f aca="false">SUM(AU317:AU318)-SUM(AU319)</f>
        <v>43.9068493150685</v>
      </c>
      <c r="AV320" s="115" t="n">
        <f aca="false">SUM(AV317:AV318)-SUM(AV319)</f>
        <v>42.2712328767124</v>
      </c>
      <c r="AW320" s="115" t="n">
        <f aca="false">SUM(AW317:AW318)-SUM(AW319)</f>
        <v>42.3269589041096</v>
      </c>
      <c r="AX320" s="115" t="n">
        <f aca="false">SUM(AX317:AX318)-SUM(AX319)</f>
        <v>42.7397260273973</v>
      </c>
      <c r="AY320" s="115" t="n">
        <f aca="false">SUM(AY317:AY318)-SUM(AY319)</f>
        <v>42.2794520547946</v>
      </c>
      <c r="AZ320" s="115" t="n">
        <f aca="false">SUM(AZ317:AZ318)-SUM(AZ319)</f>
        <v>42.9287671232877</v>
      </c>
      <c r="BA320" s="115" t="n">
        <f aca="false">SUM(BA317:BA318)-SUM(BA319)</f>
        <v>43.7817534246575</v>
      </c>
      <c r="BB320" s="115" t="n">
        <f aca="false">SUM(BB317:BB318)-SUM(BB319)</f>
        <v>43.1753424657535</v>
      </c>
      <c r="BC320" s="115" t="n">
        <f aca="false">SUM(BC317:BC318)-SUM(BC319)</f>
        <v>43.5534246575342</v>
      </c>
      <c r="BD320" s="115" t="n">
        <f aca="false">SUM(BD317:BD318)-SUM(BD319)</f>
        <v>43.8821917808219</v>
      </c>
      <c r="BE320" s="115" t="n">
        <f aca="false">SUM(BE317:BE318)-SUM(BE319)</f>
        <v>39.2201095890411</v>
      </c>
      <c r="BF320" s="115" t="n">
        <f aca="false">SUM(BF317:BF318)-SUM(BF319)</f>
        <v>37.4054794520548</v>
      </c>
      <c r="BG320" s="115" t="n">
        <f aca="false">SUM(BG317:BG318)-SUM(BG319)</f>
        <v>37.3972602739726</v>
      </c>
      <c r="BH320" s="115" t="n">
        <f aca="false">SUM(BH317:BH318)-SUM(BH319)</f>
        <v>37.6602739726027</v>
      </c>
      <c r="BI320" s="115" t="n">
        <f aca="false">SUM(BI317:BI318)-SUM(BI319)</f>
        <v>37.3132602739726</v>
      </c>
      <c r="BJ320" s="115" t="n">
        <f aca="false">SUM(BJ317:BJ318)-SUM(BJ319)</f>
        <v>36.7232876712329</v>
      </c>
      <c r="BK320" s="115" t="n">
        <f aca="false">SUM(BK317:BK318)-SUM(BK319)</f>
        <v>37.372602739726</v>
      </c>
      <c r="BL320" s="115" t="n">
        <f aca="false">SUM(BL317:BL318)-SUM(BL319)</f>
        <v>37.1424657534246</v>
      </c>
      <c r="BM320" s="115" t="n">
        <f aca="false">SUM(BM317:BM318)-SUM(BM319)</f>
        <v>31.543397260274</v>
      </c>
      <c r="BN320" s="115" t="n">
        <f aca="false">SUM(BN317:BN318)-SUM(BN319)</f>
        <v>31.7178082191781</v>
      </c>
      <c r="BO320" s="115" t="n">
        <f aca="false">SUM(BO317:BO318)-SUM(BO319)</f>
        <v>31.7671232876712</v>
      </c>
      <c r="BP320" s="115" t="n">
        <f aca="false">SUM(BP317:BP318)-SUM(BP319)</f>
        <v>28.1095890410959</v>
      </c>
      <c r="BQ320" s="115" t="n">
        <f aca="false">SUM(BQ317:BQ318)-SUM(BQ319)</f>
        <v>27.7132602739726</v>
      </c>
      <c r="BR320" s="115" t="n">
        <f aca="false">SUM(BR317:BR318)-SUM(BR319)</f>
        <v>27.8958904109589</v>
      </c>
      <c r="BS320" s="115" t="n">
        <f aca="false">SUM(BS317:BS318)-SUM(BS319)</f>
        <v>27.8054794520548</v>
      </c>
      <c r="BT320" s="115" t="n">
        <f aca="false">SUM(BT317:BT318)-SUM(BT319)</f>
        <v>27.9369863013699</v>
      </c>
      <c r="BU320" s="115" t="n">
        <f aca="false">SUM(BU317:BU318)-SUM(BU319)</f>
        <v>27.943397260274</v>
      </c>
      <c r="BV320" s="115" t="n">
        <f aca="false">SUM(BV317:BV318)-SUM(BV319)</f>
        <v>28.2493150684932</v>
      </c>
      <c r="BW320" s="115" t="n">
        <f aca="false">SUM(BW317:BW318)-SUM(BW319)</f>
        <v>28.027397260274</v>
      </c>
      <c r="BX320" s="115" t="n">
        <f aca="false">SUM(BX317:BX318)-SUM(BX319)</f>
        <v>28.1095890410959</v>
      </c>
      <c r="BY320" s="115" t="n">
        <f aca="false">SUM(BY317:BY318)-SUM(BY319)</f>
        <v>28.1242191780822</v>
      </c>
      <c r="BZ320" s="115" t="n">
        <f aca="false">SUM(BZ317:BZ318)-SUM(BZ319)</f>
        <v>27.9534246575342</v>
      </c>
      <c r="CA320" s="115" t="n">
        <f aca="false">SUM(CA317:CA318)-SUM(CA319)</f>
        <v>27.7150684931507</v>
      </c>
      <c r="CB320" s="115" t="n">
        <f aca="false">SUM(CB317:CB318)-SUM(CB319)</f>
        <v>26.9424657534246</v>
      </c>
      <c r="CC320" s="115" t="n">
        <f aca="false">SUM(CC317:CC318)-SUM(CC319)</f>
        <v>0</v>
      </c>
      <c r="CD320" s="115" t="n">
        <f aca="false">SUM(CD317:CD318)-SUM(CD319)</f>
        <v>0</v>
      </c>
      <c r="CE320" s="115" t="n">
        <f aca="false">SUM(CE317:CE318)-SUM(CE319)</f>
        <v>0</v>
      </c>
      <c r="CF320" s="115" t="n">
        <f aca="false">SUM(CF317:CF318)-SUM(CF319)</f>
        <v>0</v>
      </c>
      <c r="CG320" s="115" t="n">
        <f aca="false">SUM(CG317:CG318)-SUM(CG319)</f>
        <v>0</v>
      </c>
      <c r="CH320" s="115" t="n">
        <f aca="false">SUM(CH317:CH318)-SUM(CH319)</f>
        <v>0</v>
      </c>
      <c r="CI320" s="115" t="n">
        <f aca="false">SUM(CI317:CI318)-SUM(CI319)</f>
        <v>0</v>
      </c>
      <c r="CJ320" s="115" t="n">
        <f aca="false">SUM(CJ317:CJ318)-SUM(CJ319)</f>
        <v>0</v>
      </c>
      <c r="CK320" s="115" t="n">
        <f aca="false">SUM(CK317:CK318)-SUM(CK319)</f>
        <v>0</v>
      </c>
      <c r="CL320" s="115" t="n">
        <f aca="false">SUM(CL317:CL318)-SUM(CL319)</f>
        <v>0</v>
      </c>
      <c r="CM320" s="115" t="n">
        <f aca="false">SUM(CM317:CM318)-SUM(CM319)</f>
        <v>0</v>
      </c>
      <c r="CN320" s="115" t="n">
        <f aca="false">SUM(CN317:CN318)-SUM(CN319)</f>
        <v>0</v>
      </c>
      <c r="CO320" s="115" t="n">
        <f aca="false">SUM(CO317:CO318)-SUM(CO319)</f>
        <v>0</v>
      </c>
      <c r="CP320" s="115" t="n">
        <f aca="false">SUM(CP317:CP318)-SUM(CP319)</f>
        <v>0</v>
      </c>
      <c r="CQ320" s="115" t="n">
        <f aca="false">SUM(CQ317:CQ318)-SUM(CQ319)</f>
        <v>0</v>
      </c>
      <c r="CR320" s="115" t="n">
        <f aca="false">SUM(CR317:CR318)-SUM(CR319)</f>
        <v>0</v>
      </c>
      <c r="CS320" s="115" t="n">
        <f aca="false">SUM(CS317:CS318)-SUM(CS319)</f>
        <v>0</v>
      </c>
      <c r="CT320" s="115" t="n">
        <f aca="false">SUM(CT317:CT318)-SUM(CT319)</f>
        <v>0</v>
      </c>
      <c r="CU320" s="115" t="n">
        <f aca="false">SUM(CU317:CU318)-SUM(CU319)</f>
        <v>0</v>
      </c>
      <c r="CV320" s="115" t="n">
        <f aca="false">SUM(CV317:CV318)-SUM(CV319)</f>
        <v>0</v>
      </c>
      <c r="CW320" s="115" t="n">
        <f aca="false">SUM(CW317:CW318)-SUM(CW319)</f>
        <v>0</v>
      </c>
      <c r="CX320" s="115" t="n">
        <f aca="false">SUM(CX317:CX318)-SUM(CX319)</f>
        <v>0</v>
      </c>
      <c r="CY320" s="115" t="n">
        <f aca="false">SUM(CY317:CY318)-SUM(CY319)</f>
        <v>0</v>
      </c>
      <c r="CZ320" s="115" t="n">
        <f aca="false">SUM(CZ317:CZ318)-SUM(CZ319)</f>
        <v>0</v>
      </c>
      <c r="DA320" s="115" t="n">
        <f aca="false">SUM(DA317:DA318)-SUM(DA319)</f>
        <v>0</v>
      </c>
      <c r="DB320" s="115" t="n">
        <f aca="false">SUM(DB317:DB318)-SUM(DB319)</f>
        <v>0</v>
      </c>
    </row>
    <row r="321" customFormat="false" ht="14.25" hidden="false" customHeight="false" outlineLevel="3" collapsed="false"/>
    <row r="322" customFormat="false" ht="14.25" hidden="false" customHeight="false" outlineLevel="3" collapsed="false">
      <c r="E322" s="3" t="s">
        <v>403</v>
      </c>
      <c r="G322" s="71" t="str">
        <f aca="false">Currency_unit&amp;"'M"</f>
        <v>US$'M</v>
      </c>
      <c r="AA322" s="93" t="n">
        <f aca="false">Z320-AA320</f>
        <v>0</v>
      </c>
      <c r="AB322" s="93" t="n">
        <f aca="false">AA320-AB320</f>
        <v>0</v>
      </c>
      <c r="AC322" s="93" t="n">
        <f aca="false">AB320-AC320</f>
        <v>0</v>
      </c>
      <c r="AD322" s="93" t="n">
        <f aca="false">AC320-AD320</f>
        <v>-3.55068493150685</v>
      </c>
      <c r="AE322" s="93" t="n">
        <f aca="false">AD320-AE320</f>
        <v>-34.4483835616438</v>
      </c>
      <c r="AF322" s="93" t="n">
        <f aca="false">AE320-AF320</f>
        <v>-4.88038356164378</v>
      </c>
      <c r="AG322" s="93" t="n">
        <f aca="false">AF320-AG320</f>
        <v>1.84290410958897</v>
      </c>
      <c r="AH322" s="93" t="n">
        <f aca="false">AG320-AH320</f>
        <v>1.43654794520546</v>
      </c>
      <c r="AI322" s="93" t="n">
        <f aca="false">AH320-AI320</f>
        <v>-4.37260273972606</v>
      </c>
      <c r="AJ322" s="93" t="n">
        <f aca="false">AI320-AJ320</f>
        <v>2.32602739726036</v>
      </c>
      <c r="AK322" s="93" t="n">
        <f aca="false">AJ320-AK320</f>
        <v>-3.36805479452067</v>
      </c>
      <c r="AL322" s="93" t="n">
        <f aca="false">AK320-AL320</f>
        <v>-6.12509589041088</v>
      </c>
      <c r="AM322" s="93" t="n">
        <f aca="false">AL320-AM320</f>
        <v>5.67123287671234</v>
      </c>
      <c r="AN322" s="93" t="n">
        <f aca="false">AM320-AN320</f>
        <v>1.55342465753415</v>
      </c>
      <c r="AO322" s="93" t="n">
        <f aca="false">AN320-AO320</f>
        <v>-0.861205479451883</v>
      </c>
      <c r="AP322" s="93" t="n">
        <f aca="false">AO320-AP320</f>
        <v>-3.59358904109592</v>
      </c>
      <c r="AQ322" s="93" t="n">
        <f aca="false">AP320-AQ320</f>
        <v>-0.21369863013706</v>
      </c>
      <c r="AR322" s="93" t="n">
        <f aca="false">AQ320-AR320</f>
        <v>2.59726027397267</v>
      </c>
      <c r="AS322" s="93" t="n">
        <f aca="false">AR320-AS320</f>
        <v>2.41002739726025</v>
      </c>
      <c r="AT322" s="93" t="n">
        <f aca="false">AS320-AT320</f>
        <v>-0.445643835616465</v>
      </c>
      <c r="AU322" s="93" t="n">
        <f aca="false">AT320-AU320</f>
        <v>0.115068493150716</v>
      </c>
      <c r="AV322" s="93" t="n">
        <f aca="false">AU320-AV320</f>
        <v>1.63561643835612</v>
      </c>
      <c r="AW322" s="93" t="n">
        <f aca="false">AV320-AW320</f>
        <v>-0.0557260273972133</v>
      </c>
      <c r="AX322" s="93" t="n">
        <f aca="false">AW320-AX320</f>
        <v>-0.412767123287722</v>
      </c>
      <c r="AY322" s="93" t="n">
        <f aca="false">AX320-AY320</f>
        <v>0.460273972602749</v>
      </c>
      <c r="AZ322" s="93" t="n">
        <f aca="false">AY320-AZ320</f>
        <v>-0.649315068493138</v>
      </c>
      <c r="BA322" s="93" t="n">
        <f aca="false">AZ320-BA320</f>
        <v>-0.852986301369811</v>
      </c>
      <c r="BB322" s="93" t="n">
        <f aca="false">BA320-BB320</f>
        <v>0.606410958904007</v>
      </c>
      <c r="BC322" s="93" t="n">
        <f aca="false">BB320-BC320</f>
        <v>-0.378082191780663</v>
      </c>
      <c r="BD322" s="93" t="n">
        <f aca="false">BC320-BD320</f>
        <v>-0.328767123287776</v>
      </c>
      <c r="BE322" s="93" t="n">
        <f aca="false">BD320-BE320</f>
        <v>4.66208219178083</v>
      </c>
      <c r="BF322" s="93" t="n">
        <f aca="false">BE320-BF320</f>
        <v>1.8146301369863</v>
      </c>
      <c r="BG322" s="93" t="n">
        <f aca="false">BF320-BG320</f>
        <v>0.00821917808218586</v>
      </c>
      <c r="BH322" s="93" t="n">
        <f aca="false">BG320-BH320</f>
        <v>-0.263013698630118</v>
      </c>
      <c r="BI322" s="93" t="n">
        <f aca="false">BH320-BI320</f>
        <v>0.347013698630121</v>
      </c>
      <c r="BJ322" s="93" t="n">
        <f aca="false">BI320-BJ320</f>
        <v>0.589972602739692</v>
      </c>
      <c r="BK322" s="93" t="n">
        <f aca="false">BJ320-BK320</f>
        <v>-0.649315068493081</v>
      </c>
      <c r="BL322" s="93" t="n">
        <f aca="false">BK320-BL320</f>
        <v>0.230136986301375</v>
      </c>
      <c r="BM322" s="93" t="n">
        <f aca="false">BL320-BM320</f>
        <v>5.59906849315064</v>
      </c>
      <c r="BN322" s="93" t="n">
        <f aca="false">BM320-BN320</f>
        <v>-0.174410958904105</v>
      </c>
      <c r="BO322" s="93" t="n">
        <f aca="false">BN320-BO320</f>
        <v>-0.0493150684931152</v>
      </c>
      <c r="BP322" s="93" t="n">
        <f aca="false">BO320-BP320</f>
        <v>3.65753424657532</v>
      </c>
      <c r="BQ322" s="93" t="n">
        <f aca="false">BP320-BQ320</f>
        <v>0.396328767123293</v>
      </c>
      <c r="BR322" s="93" t="n">
        <f aca="false">BQ320-BR320</f>
        <v>-0.182630136986347</v>
      </c>
      <c r="BS322" s="93" t="n">
        <f aca="false">BR320-BS320</f>
        <v>0.0904109589041582</v>
      </c>
      <c r="BT322" s="93" t="n">
        <f aca="false">BS320-BT320</f>
        <v>-0.131506849315088</v>
      </c>
      <c r="BU322" s="93" t="n">
        <f aca="false">BT320-BU320</f>
        <v>-0.00641095890409815</v>
      </c>
      <c r="BV322" s="93" t="n">
        <f aca="false">BU320-BV320</f>
        <v>-0.305917808219192</v>
      </c>
      <c r="BW322" s="93" t="n">
        <f aca="false">BV320-BW320</f>
        <v>0.221917808219189</v>
      </c>
      <c r="BX322" s="93" t="n">
        <f aca="false">BW320-BX320</f>
        <v>-0.0821917808219155</v>
      </c>
      <c r="BY322" s="93" t="n">
        <f aca="false">BX320-BY320</f>
        <v>-0.014630136986284</v>
      </c>
      <c r="BZ322" s="93" t="n">
        <f aca="false">BY320-BZ320</f>
        <v>0.170794520547929</v>
      </c>
      <c r="CA322" s="93" t="n">
        <f aca="false">BZ320-CA320</f>
        <v>0.238356164383561</v>
      </c>
      <c r="CB322" s="93" t="n">
        <f aca="false">CA320-CB320</f>
        <v>0.77260273972604</v>
      </c>
      <c r="CC322" s="93" t="n">
        <f aca="false">CB320-CC320</f>
        <v>26.9424657534246</v>
      </c>
      <c r="CD322" s="93" t="n">
        <f aca="false">CC320-CD320</f>
        <v>0</v>
      </c>
      <c r="CE322" s="93" t="n">
        <f aca="false">CD320-CE320</f>
        <v>0</v>
      </c>
      <c r="CF322" s="93" t="n">
        <f aca="false">CE320-CF320</f>
        <v>0</v>
      </c>
      <c r="CG322" s="93" t="n">
        <f aca="false">CF320-CG320</f>
        <v>0</v>
      </c>
      <c r="CH322" s="93" t="n">
        <f aca="false">CG320-CH320</f>
        <v>0</v>
      </c>
      <c r="CI322" s="93" t="n">
        <f aca="false">CH320-CI320</f>
        <v>0</v>
      </c>
      <c r="CJ322" s="93" t="n">
        <f aca="false">CI320-CJ320</f>
        <v>0</v>
      </c>
      <c r="CK322" s="93" t="n">
        <f aca="false">CJ320-CK320</f>
        <v>0</v>
      </c>
      <c r="CL322" s="93" t="n">
        <f aca="false">CK320-CL320</f>
        <v>0</v>
      </c>
      <c r="CM322" s="93" t="n">
        <f aca="false">CL320-CM320</f>
        <v>0</v>
      </c>
      <c r="CN322" s="93" t="n">
        <f aca="false">CM320-CN320</f>
        <v>0</v>
      </c>
      <c r="CO322" s="93" t="n">
        <f aca="false">CN320-CO320</f>
        <v>0</v>
      </c>
      <c r="CP322" s="93" t="n">
        <f aca="false">CO320-CP320</f>
        <v>0</v>
      </c>
      <c r="CQ322" s="93" t="n">
        <f aca="false">CP320-CQ320</f>
        <v>0</v>
      </c>
      <c r="CR322" s="93" t="n">
        <f aca="false">CQ320-CR320</f>
        <v>0</v>
      </c>
      <c r="CS322" s="93" t="n">
        <f aca="false">CR320-CS320</f>
        <v>0</v>
      </c>
      <c r="CT322" s="93" t="n">
        <f aca="false">CS320-CT320</f>
        <v>0</v>
      </c>
      <c r="CU322" s="93" t="n">
        <f aca="false">CT320-CU320</f>
        <v>0</v>
      </c>
      <c r="CV322" s="93" t="n">
        <f aca="false">CU320-CV320</f>
        <v>0</v>
      </c>
      <c r="CW322" s="93" t="n">
        <f aca="false">CV320-CW320</f>
        <v>0</v>
      </c>
      <c r="CX322" s="93" t="n">
        <f aca="false">CW320-CX320</f>
        <v>0</v>
      </c>
      <c r="CY322" s="93" t="n">
        <f aca="false">CX320-CY320</f>
        <v>0</v>
      </c>
      <c r="CZ322" s="93" t="n">
        <f aca="false">CY320-CZ320</f>
        <v>0</v>
      </c>
      <c r="DA322" s="93" t="n">
        <f aca="false">CZ320-DA320</f>
        <v>0</v>
      </c>
      <c r="DB322" s="93" t="n">
        <f aca="false">DA320-DB320</f>
        <v>0</v>
      </c>
    </row>
    <row r="323" customFormat="false" ht="14.25" hidden="false" customHeight="false" outlineLevel="3" collapsed="false"/>
    <row r="324" customFormat="false" ht="14.25" hidden="false" customHeight="false" outlineLevel="2" collapsed="false"/>
    <row r="325" customFormat="false" ht="18" hidden="false" customHeight="true" outlineLevel="2" collapsed="false">
      <c r="B325" s="66" t="s">
        <v>404</v>
      </c>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c r="AA325" s="66"/>
      <c r="AB325" s="66"/>
      <c r="AC325" s="66"/>
      <c r="AD325" s="66"/>
      <c r="AE325" s="66"/>
      <c r="AF325" s="66"/>
      <c r="AG325" s="66"/>
      <c r="AH325" s="66"/>
      <c r="AI325" s="66"/>
      <c r="AJ325" s="66"/>
      <c r="AK325" s="66"/>
      <c r="AL325" s="66"/>
      <c r="AM325" s="66"/>
      <c r="AN325" s="66"/>
      <c r="AO325" s="66"/>
      <c r="AP325" s="66"/>
      <c r="AQ325" s="66"/>
      <c r="AR325" s="66"/>
      <c r="AS325" s="66"/>
      <c r="AT325" s="66"/>
      <c r="AU325" s="66"/>
      <c r="AV325" s="66"/>
      <c r="AW325" s="66"/>
      <c r="AX325" s="66"/>
      <c r="AY325" s="66"/>
      <c r="AZ325" s="66"/>
      <c r="BA325" s="66"/>
      <c r="BB325" s="66"/>
      <c r="BC325" s="66"/>
      <c r="BD325" s="66"/>
      <c r="BE325" s="66"/>
      <c r="BF325" s="66"/>
      <c r="BG325" s="66"/>
      <c r="BH325" s="66"/>
      <c r="BI325" s="66"/>
      <c r="BJ325" s="66"/>
      <c r="BK325" s="66"/>
      <c r="BL325" s="66"/>
      <c r="BM325" s="66"/>
      <c r="BN325" s="66"/>
      <c r="BO325" s="66"/>
      <c r="BP325" s="66"/>
      <c r="BQ325" s="66"/>
      <c r="BR325" s="66"/>
      <c r="BS325" s="66"/>
      <c r="BT325" s="66"/>
      <c r="BU325" s="66"/>
      <c r="BV325" s="66"/>
      <c r="BW325" s="66"/>
      <c r="BX325" s="66"/>
      <c r="BY325" s="66"/>
      <c r="BZ325" s="66"/>
      <c r="CA325" s="66"/>
      <c r="CB325" s="66"/>
      <c r="CC325" s="66"/>
      <c r="CD325" s="66"/>
      <c r="CE325" s="66"/>
      <c r="CF325" s="66"/>
      <c r="CG325" s="66"/>
      <c r="CH325" s="66"/>
      <c r="CI325" s="66"/>
      <c r="CJ325" s="66"/>
      <c r="CK325" s="66"/>
      <c r="CL325" s="66"/>
      <c r="CM325" s="66"/>
      <c r="CN325" s="66"/>
      <c r="CO325" s="66"/>
      <c r="CP325" s="66"/>
      <c r="CQ325" s="66"/>
      <c r="CR325" s="66"/>
      <c r="CS325" s="66"/>
      <c r="CT325" s="66"/>
      <c r="CU325" s="66"/>
      <c r="CV325" s="66"/>
      <c r="CW325" s="66"/>
      <c r="CX325" s="66"/>
      <c r="CY325" s="66"/>
      <c r="CZ325" s="66"/>
      <c r="DA325" s="66"/>
      <c r="DB325" s="66"/>
      <c r="DC325" s="66"/>
    </row>
    <row r="326" customFormat="false" ht="15" hidden="false" customHeight="true" outlineLevel="3" collapsed="false"/>
    <row r="327" customFormat="false" ht="14.25" hidden="false" customHeight="false" outlineLevel="3" collapsed="false">
      <c r="C327" s="78" t="s">
        <v>405</v>
      </c>
    </row>
    <row r="328" customFormat="false" ht="14.25" hidden="false" customHeight="false" outlineLevel="3" collapsed="false"/>
    <row r="329" customFormat="false" ht="14.25" hidden="false" customHeight="false" outlineLevel="3" collapsed="false">
      <c r="E329" s="3" t="s">
        <v>124</v>
      </c>
      <c r="F329" s="130" t="n">
        <f aca="false">'Assumptions - Base'!F27</f>
        <v>30</v>
      </c>
      <c r="G329" s="71" t="s">
        <v>120</v>
      </c>
    </row>
    <row r="330" customFormat="false" ht="14.25" hidden="false" customHeight="false" outlineLevel="3" collapsed="false"/>
    <row r="331" customFormat="false" ht="14.25" hidden="false" customHeight="false" outlineLevel="3" collapsed="false">
      <c r="E331" s="3" t="s">
        <v>406</v>
      </c>
      <c r="G331" s="71" t="str">
        <f aca="false">Currency_unit&amp;"'M"</f>
        <v>US$'M</v>
      </c>
      <c r="AA331" s="93" t="n">
        <f aca="false">Z334</f>
        <v>0</v>
      </c>
      <c r="AB331" s="93" t="n">
        <f aca="false">AA334</f>
        <v>0</v>
      </c>
      <c r="AC331" s="93" t="n">
        <f aca="false">AB334</f>
        <v>0</v>
      </c>
      <c r="AD331" s="93" t="n">
        <f aca="false">AC334</f>
        <v>0</v>
      </c>
      <c r="AE331" s="93" t="n">
        <f aca="false">AD334</f>
        <v>3.55068493150685</v>
      </c>
      <c r="AF331" s="93" t="n">
        <f aca="false">AE334</f>
        <v>37.9990684931507</v>
      </c>
      <c r="AG331" s="93" t="n">
        <f aca="false">AF334</f>
        <v>42.8794520547945</v>
      </c>
      <c r="AH331" s="93" t="n">
        <f aca="false">AG334</f>
        <v>41.0365479452055</v>
      </c>
      <c r="AI331" s="93" t="n">
        <f aca="false">AH334</f>
        <v>39.6</v>
      </c>
      <c r="AJ331" s="93" t="n">
        <f aca="false">AI334</f>
        <v>43.9726027397261</v>
      </c>
      <c r="AK331" s="93" t="n">
        <f aca="false">AJ334</f>
        <v>41.6465753424657</v>
      </c>
      <c r="AL331" s="93" t="n">
        <f aca="false">AK334</f>
        <v>45.0146301369864</v>
      </c>
      <c r="AM331" s="93" t="n">
        <f aca="false">AL334</f>
        <v>51.1397260273973</v>
      </c>
      <c r="AN331" s="93" t="n">
        <f aca="false">AM334</f>
        <v>45.4684931506849</v>
      </c>
      <c r="AO331" s="93" t="n">
        <f aca="false">AN334</f>
        <v>43.9150684931508</v>
      </c>
      <c r="AP331" s="93" t="n">
        <f aca="false">AO334</f>
        <v>44.7762739726027</v>
      </c>
      <c r="AQ331" s="93" t="n">
        <f aca="false">AP334</f>
        <v>48.3698630136986</v>
      </c>
      <c r="AR331" s="93" t="n">
        <f aca="false">AQ334</f>
        <v>48.5835616438357</v>
      </c>
      <c r="AS331" s="93" t="n">
        <f aca="false">AR334</f>
        <v>45.986301369863</v>
      </c>
      <c r="AT331" s="93" t="n">
        <f aca="false">AS334</f>
        <v>43.5762739726027</v>
      </c>
      <c r="AU331" s="93" t="n">
        <f aca="false">AT334</f>
        <v>44.0219178082192</v>
      </c>
      <c r="AV331" s="93" t="n">
        <f aca="false">AU334</f>
        <v>43.9068493150685</v>
      </c>
      <c r="AW331" s="93" t="n">
        <f aca="false">AV334</f>
        <v>42.2712328767124</v>
      </c>
      <c r="AX331" s="93" t="n">
        <f aca="false">AW334</f>
        <v>42.3269589041096</v>
      </c>
      <c r="AY331" s="93" t="n">
        <f aca="false">AX334</f>
        <v>42.7397260273973</v>
      </c>
      <c r="AZ331" s="93" t="n">
        <f aca="false">AY334</f>
        <v>42.2794520547946</v>
      </c>
      <c r="BA331" s="93" t="n">
        <f aca="false">AZ334</f>
        <v>42.9287671232877</v>
      </c>
      <c r="BB331" s="93" t="n">
        <f aca="false">BA334</f>
        <v>43.7817534246575</v>
      </c>
      <c r="BC331" s="93" t="n">
        <f aca="false">BB334</f>
        <v>43.1753424657535</v>
      </c>
      <c r="BD331" s="93" t="n">
        <f aca="false">BC334</f>
        <v>43.5534246575342</v>
      </c>
      <c r="BE331" s="93" t="n">
        <f aca="false">BD334</f>
        <v>43.8821917808219</v>
      </c>
      <c r="BF331" s="93" t="n">
        <f aca="false">BE334</f>
        <v>39.2201095890411</v>
      </c>
      <c r="BG331" s="93" t="n">
        <f aca="false">BF334</f>
        <v>37.4054794520548</v>
      </c>
      <c r="BH331" s="93" t="n">
        <f aca="false">BG334</f>
        <v>37.3972602739726</v>
      </c>
      <c r="BI331" s="93" t="n">
        <f aca="false">BH334</f>
        <v>37.6602739726027</v>
      </c>
      <c r="BJ331" s="93" t="n">
        <f aca="false">BI334</f>
        <v>37.3132602739726</v>
      </c>
      <c r="BK331" s="93" t="n">
        <f aca="false">BJ334</f>
        <v>36.7232876712329</v>
      </c>
      <c r="BL331" s="93" t="n">
        <f aca="false">BK334</f>
        <v>37.372602739726</v>
      </c>
      <c r="BM331" s="93" t="n">
        <f aca="false">BL334</f>
        <v>37.1424657534246</v>
      </c>
      <c r="BN331" s="93" t="n">
        <f aca="false">BM334</f>
        <v>31.543397260274</v>
      </c>
      <c r="BO331" s="93" t="n">
        <f aca="false">BN334</f>
        <v>31.7178082191781</v>
      </c>
      <c r="BP331" s="93" t="n">
        <f aca="false">BO334</f>
        <v>31.7671232876712</v>
      </c>
      <c r="BQ331" s="93" t="n">
        <f aca="false">BP334</f>
        <v>28.1095890410959</v>
      </c>
      <c r="BR331" s="93" t="n">
        <f aca="false">BQ334</f>
        <v>27.7132602739726</v>
      </c>
      <c r="BS331" s="93" t="n">
        <f aca="false">BR334</f>
        <v>27.8958904109589</v>
      </c>
      <c r="BT331" s="93" t="n">
        <f aca="false">BS334</f>
        <v>27.8054794520548</v>
      </c>
      <c r="BU331" s="93" t="n">
        <f aca="false">BT334</f>
        <v>27.9369863013699</v>
      </c>
      <c r="BV331" s="93" t="n">
        <f aca="false">BU334</f>
        <v>27.943397260274</v>
      </c>
      <c r="BW331" s="93" t="n">
        <f aca="false">BV334</f>
        <v>28.2493150684932</v>
      </c>
      <c r="BX331" s="93" t="n">
        <f aca="false">BW334</f>
        <v>28.027397260274</v>
      </c>
      <c r="BY331" s="93" t="n">
        <f aca="false">BX334</f>
        <v>28.1095890410959</v>
      </c>
      <c r="BZ331" s="93" t="n">
        <f aca="false">BY334</f>
        <v>28.1242191780822</v>
      </c>
      <c r="CA331" s="93" t="n">
        <f aca="false">BZ334</f>
        <v>27.9534246575342</v>
      </c>
      <c r="CB331" s="93" t="n">
        <f aca="false">CA334</f>
        <v>27.7150684931507</v>
      </c>
      <c r="CC331" s="93" t="n">
        <f aca="false">CB334</f>
        <v>26.9424657534246</v>
      </c>
      <c r="CD331" s="93" t="n">
        <f aca="false">CC334</f>
        <v>0</v>
      </c>
      <c r="CE331" s="93" t="n">
        <f aca="false">CD334</f>
        <v>0</v>
      </c>
      <c r="CF331" s="93" t="n">
        <f aca="false">CE334</f>
        <v>0</v>
      </c>
      <c r="CG331" s="93" t="n">
        <f aca="false">CF334</f>
        <v>0</v>
      </c>
      <c r="CH331" s="93" t="n">
        <f aca="false">CG334</f>
        <v>0</v>
      </c>
      <c r="CI331" s="93" t="n">
        <f aca="false">CH334</f>
        <v>0</v>
      </c>
      <c r="CJ331" s="93" t="n">
        <f aca="false">CI334</f>
        <v>0</v>
      </c>
      <c r="CK331" s="93" t="n">
        <f aca="false">CJ334</f>
        <v>0</v>
      </c>
      <c r="CL331" s="93" t="n">
        <f aca="false">CK334</f>
        <v>0</v>
      </c>
      <c r="CM331" s="93" t="n">
        <f aca="false">CL334</f>
        <v>0</v>
      </c>
      <c r="CN331" s="93" t="n">
        <f aca="false">CM334</f>
        <v>0</v>
      </c>
      <c r="CO331" s="93" t="n">
        <f aca="false">CN334</f>
        <v>0</v>
      </c>
      <c r="CP331" s="93" t="n">
        <f aca="false">CO334</f>
        <v>0</v>
      </c>
      <c r="CQ331" s="93" t="n">
        <f aca="false">CP334</f>
        <v>0</v>
      </c>
      <c r="CR331" s="93" t="n">
        <f aca="false">CQ334</f>
        <v>0</v>
      </c>
      <c r="CS331" s="93" t="n">
        <f aca="false">CR334</f>
        <v>0</v>
      </c>
      <c r="CT331" s="93" t="n">
        <f aca="false">CS334</f>
        <v>0</v>
      </c>
      <c r="CU331" s="93" t="n">
        <f aca="false">CT334</f>
        <v>0</v>
      </c>
      <c r="CV331" s="93" t="n">
        <f aca="false">CU334</f>
        <v>0</v>
      </c>
      <c r="CW331" s="93" t="n">
        <f aca="false">CV334</f>
        <v>0</v>
      </c>
      <c r="CX331" s="93" t="n">
        <f aca="false">CW334</f>
        <v>0</v>
      </c>
      <c r="CY331" s="93" t="n">
        <f aca="false">CX334</f>
        <v>0</v>
      </c>
      <c r="CZ331" s="93" t="n">
        <f aca="false">CY334</f>
        <v>0</v>
      </c>
      <c r="DA331" s="93" t="n">
        <f aca="false">CZ334</f>
        <v>0</v>
      </c>
      <c r="DB331" s="93" t="n">
        <f aca="false">DA334</f>
        <v>0</v>
      </c>
    </row>
    <row r="332" customFormat="false" ht="14.25" hidden="false" customHeight="false" outlineLevel="3" collapsed="false">
      <c r="E332" s="3" t="s">
        <v>407</v>
      </c>
      <c r="G332" s="71" t="str">
        <f aca="false">Currency_unit&amp;"'M"</f>
        <v>US$'M</v>
      </c>
      <c r="Y332" s="99" t="n">
        <f aca="false">SUM(AA332:DB332)</f>
        <v>23147.46725</v>
      </c>
      <c r="AA332" s="93" t="n">
        <f aca="false">SUM(AA226,AA239,AA251,AA264,AA268)</f>
        <v>0</v>
      </c>
      <c r="AB332" s="93" t="n">
        <f aca="false">SUM(AB226,AB239,AB251,AB264,AB268)</f>
        <v>0</v>
      </c>
      <c r="AC332" s="93" t="n">
        <f aca="false">SUM(AC226,AC239,AC251,AC264,AC268)</f>
        <v>0.9</v>
      </c>
      <c r="AD332" s="93" t="n">
        <f aca="false">SUM(AD226,AD239,AD251,AD264,AD268)</f>
        <v>43.2</v>
      </c>
      <c r="AE332" s="93" t="n">
        <f aca="false">SUM(AE226,AE239,AE251,AE264,AE268)</f>
        <v>462.322</v>
      </c>
      <c r="AF332" s="93" t="n">
        <f aca="false">SUM(AF226,AF239,AF251,AF264,AF268)</f>
        <v>521.7</v>
      </c>
      <c r="AG332" s="93" t="n">
        <f aca="false">SUM(AG226,AG239,AG251,AG264,AG268)</f>
        <v>499.278</v>
      </c>
      <c r="AH332" s="93" t="n">
        <f aca="false">SUM(AH226,AH239,AH251,AH264,AH268)</f>
        <v>481.8</v>
      </c>
      <c r="AI332" s="93" t="n">
        <f aca="false">SUM(AI226,AI239,AI251,AI264,AI268)</f>
        <v>535</v>
      </c>
      <c r="AJ332" s="93" t="n">
        <f aca="false">SUM(AJ226,AJ239,AJ251,AJ264,AJ268)</f>
        <v>506.7</v>
      </c>
      <c r="AK332" s="93" t="n">
        <f aca="false">SUM(AK226,AK239,AK251,AK264,AK268)</f>
        <v>547.678</v>
      </c>
      <c r="AL332" s="93" t="n">
        <f aca="false">SUM(AL226,AL239,AL251,AL264,AL268)</f>
        <v>622.2</v>
      </c>
      <c r="AM332" s="93" t="n">
        <f aca="false">SUM(AM226,AM239,AM251,AM264,AM268)</f>
        <v>553.2</v>
      </c>
      <c r="AN332" s="93" t="n">
        <f aca="false">SUM(AN226,AN239,AN251,AN264,AN268)</f>
        <v>534.3</v>
      </c>
      <c r="AO332" s="93" t="n">
        <f aca="false">SUM(AO226,AO239,AO251,AO264,AO268)</f>
        <v>544.778</v>
      </c>
      <c r="AP332" s="93" t="n">
        <f aca="false">SUM(AP226,AP239,AP251,AP264,AP268)</f>
        <v>588.5</v>
      </c>
      <c r="AQ332" s="93" t="n">
        <f aca="false">SUM(AQ226,AQ239,AQ251,AQ264,AQ268)</f>
        <v>591.1</v>
      </c>
      <c r="AR332" s="93" t="n">
        <f aca="false">SUM(AR226,AR239,AR251,AR264,AR268)</f>
        <v>559.5</v>
      </c>
      <c r="AS332" s="93" t="n">
        <f aca="false">SUM(AS226,AS239,AS251,AS264,AS268)</f>
        <v>530.178</v>
      </c>
      <c r="AT332" s="93" t="n">
        <f aca="false">SUM(AT226,AT239,AT251,AT264,AT268)</f>
        <v>535.6</v>
      </c>
      <c r="AU332" s="93" t="n">
        <f aca="false">SUM(AU226,AU239,AU251,AU264,AU268)</f>
        <v>534.2</v>
      </c>
      <c r="AV332" s="93" t="n">
        <f aca="false">SUM(AV226,AV239,AV251,AV264,AV268)</f>
        <v>514.3</v>
      </c>
      <c r="AW332" s="93" t="n">
        <f aca="false">SUM(AW226,AW239,AW251,AW264,AW268)</f>
        <v>514.978</v>
      </c>
      <c r="AX332" s="93" t="n">
        <f aca="false">SUM(AX226,AX239,AX251,AX264,AX268)</f>
        <v>520</v>
      </c>
      <c r="AY332" s="93" t="n">
        <f aca="false">SUM(AY226,AY239,AY251,AY264,AY268)</f>
        <v>514.4</v>
      </c>
      <c r="AZ332" s="93" t="n">
        <f aca="false">SUM(AZ226,AZ239,AZ251,AZ264,AZ268)</f>
        <v>522.3</v>
      </c>
      <c r="BA332" s="93" t="n">
        <f aca="false">SUM(BA226,BA239,BA251,BA264,BA268)</f>
        <v>532.678</v>
      </c>
      <c r="BB332" s="93" t="n">
        <f aca="false">SUM(BB226,BB239,BB251,BB264,BB268)</f>
        <v>525.3</v>
      </c>
      <c r="BC332" s="93" t="n">
        <f aca="false">SUM(BC226,BC239,BC251,BC264,BC268)</f>
        <v>529.9</v>
      </c>
      <c r="BD332" s="93" t="n">
        <f aca="false">SUM(BD226,BD239,BD251,BD264,BD268)</f>
        <v>533.9</v>
      </c>
      <c r="BE332" s="93" t="n">
        <f aca="false">SUM(BE226,BE239,BE251,BE264,BE268)</f>
        <v>477.178</v>
      </c>
      <c r="BF332" s="93" t="n">
        <f aca="false">SUM(BF226,BF239,BF251,BF264,BF268)</f>
        <v>455.1</v>
      </c>
      <c r="BG332" s="93" t="n">
        <f aca="false">SUM(BG226,BG239,BG251,BG264,BG268)</f>
        <v>455</v>
      </c>
      <c r="BH332" s="93" t="n">
        <f aca="false">SUM(BH226,BH239,BH251,BH264,BH268)</f>
        <v>458.2</v>
      </c>
      <c r="BI332" s="93" t="n">
        <f aca="false">SUM(BI226,BI239,BI251,BI264,BI268)</f>
        <v>453.978</v>
      </c>
      <c r="BJ332" s="93" t="n">
        <f aca="false">SUM(BJ226,BJ239,BJ251,BJ264,BJ268)</f>
        <v>446.8</v>
      </c>
      <c r="BK332" s="93" t="n">
        <f aca="false">SUM(BK226,BK239,BK251,BK264,BK268)</f>
        <v>454.7</v>
      </c>
      <c r="BL332" s="93" t="n">
        <f aca="false">SUM(BL226,BL239,BL251,BL264,BL268)</f>
        <v>451.9</v>
      </c>
      <c r="BM332" s="93" t="n">
        <f aca="false">SUM(BM226,BM239,BM251,BM264,BM268)</f>
        <v>383.778</v>
      </c>
      <c r="BN332" s="93" t="n">
        <f aca="false">SUM(BN226,BN239,BN251,BN264,BN268)</f>
        <v>385.9</v>
      </c>
      <c r="BO332" s="93" t="n">
        <f aca="false">SUM(BO226,BO239,BO251,BO264,BO268)</f>
        <v>386.5</v>
      </c>
      <c r="BP332" s="93" t="n">
        <f aca="false">SUM(BP226,BP239,BP251,BP264,BP268)</f>
        <v>342</v>
      </c>
      <c r="BQ332" s="93" t="n">
        <f aca="false">SUM(BQ226,BQ239,BQ251,BQ264,BQ268)</f>
        <v>337.178</v>
      </c>
      <c r="BR332" s="93" t="n">
        <f aca="false">SUM(BR226,BR239,BR251,BR264,BR268)</f>
        <v>339.4</v>
      </c>
      <c r="BS332" s="93" t="n">
        <f aca="false">SUM(BS226,BS239,BS251,BS264,BS268)</f>
        <v>338.3</v>
      </c>
      <c r="BT332" s="93" t="n">
        <f aca="false">SUM(BT226,BT239,BT251,BT264,BT268)</f>
        <v>339.9</v>
      </c>
      <c r="BU332" s="93" t="n">
        <f aca="false">SUM(BU226,BU239,BU251,BU264,BU268)</f>
        <v>339.978</v>
      </c>
      <c r="BV332" s="93" t="n">
        <f aca="false">SUM(BV226,BV239,BV251,BV264,BV268)</f>
        <v>343.7</v>
      </c>
      <c r="BW332" s="93" t="n">
        <f aca="false">SUM(BW226,BW239,BW251,BW264,BW268)</f>
        <v>341</v>
      </c>
      <c r="BX332" s="93" t="n">
        <f aca="false">SUM(BX226,BX239,BX251,BX264,BX268)</f>
        <v>342</v>
      </c>
      <c r="BY332" s="93" t="n">
        <f aca="false">SUM(BY226,BY239,BY251,BY264,BY268)</f>
        <v>342.178</v>
      </c>
      <c r="BZ332" s="93" t="n">
        <f aca="false">SUM(BZ226,BZ239,BZ251,BZ264,BZ268)</f>
        <v>340.1</v>
      </c>
      <c r="CA332" s="93" t="n">
        <f aca="false">SUM(CA226,CA239,CA251,CA264,CA268)</f>
        <v>337.2</v>
      </c>
      <c r="CB332" s="93" t="n">
        <f aca="false">SUM(CB226,CB239,CB251,CB264,CB268)</f>
        <v>327.8</v>
      </c>
      <c r="CC332" s="93" t="n">
        <f aca="false">SUM(CC226,CC239,CC251,CC264,CC268)</f>
        <v>27.80925</v>
      </c>
      <c r="CD332" s="93" t="n">
        <f aca="false">SUM(CD226,CD239,CD251,CD264,CD268)</f>
        <v>0</v>
      </c>
      <c r="CE332" s="93" t="n">
        <f aca="false">SUM(CE226,CE239,CE251,CE264,CE268)</f>
        <v>0</v>
      </c>
      <c r="CF332" s="93" t="n">
        <f aca="false">SUM(CF226,CF239,CF251,CF264,CF268)</f>
        <v>0</v>
      </c>
      <c r="CG332" s="93" t="n">
        <f aca="false">SUM(CG226,CG239,CG251,CG264,CG268)</f>
        <v>0</v>
      </c>
      <c r="CH332" s="93" t="n">
        <f aca="false">SUM(CH226,CH239,CH251,CH264,CH268)</f>
        <v>0</v>
      </c>
      <c r="CI332" s="93" t="n">
        <f aca="false">SUM(CI226,CI239,CI251,CI264,CI268)</f>
        <v>0</v>
      </c>
      <c r="CJ332" s="93" t="n">
        <f aca="false">SUM(CJ226,CJ239,CJ251,CJ264,CJ268)</f>
        <v>0</v>
      </c>
      <c r="CK332" s="93" t="n">
        <f aca="false">SUM(CK226,CK239,CK251,CK264,CK268)</f>
        <v>0</v>
      </c>
      <c r="CL332" s="93" t="n">
        <f aca="false">SUM(CL226,CL239,CL251,CL264,CL268)</f>
        <v>0</v>
      </c>
      <c r="CM332" s="93" t="n">
        <f aca="false">SUM(CM226,CM239,CM251,CM264,CM268)</f>
        <v>0</v>
      </c>
      <c r="CN332" s="93" t="n">
        <f aca="false">SUM(CN226,CN239,CN251,CN264,CN268)</f>
        <v>0</v>
      </c>
      <c r="CO332" s="93" t="n">
        <f aca="false">SUM(CO226,CO239,CO251,CO264,CO268)</f>
        <v>0</v>
      </c>
      <c r="CP332" s="93" t="n">
        <f aca="false">SUM(CP226,CP239,CP251,CP264,CP268)</f>
        <v>0</v>
      </c>
      <c r="CQ332" s="93" t="n">
        <f aca="false">SUM(CQ226,CQ239,CQ251,CQ264,CQ268)</f>
        <v>0</v>
      </c>
      <c r="CR332" s="93" t="n">
        <f aca="false">SUM(CR226,CR239,CR251,CR264,CR268)</f>
        <v>0</v>
      </c>
      <c r="CS332" s="93" t="n">
        <f aca="false">SUM(CS226,CS239,CS251,CS264,CS268)</f>
        <v>0</v>
      </c>
      <c r="CT332" s="93" t="n">
        <f aca="false">SUM(CT226,CT239,CT251,CT264,CT268)</f>
        <v>0</v>
      </c>
      <c r="CU332" s="93" t="n">
        <f aca="false">SUM(CU226,CU239,CU251,CU264,CU268)</f>
        <v>0</v>
      </c>
      <c r="CV332" s="93" t="n">
        <f aca="false">SUM(CV226,CV239,CV251,CV264,CV268)</f>
        <v>0</v>
      </c>
      <c r="CW332" s="93" t="n">
        <f aca="false">SUM(CW226,CW239,CW251,CW264,CW268)</f>
        <v>0</v>
      </c>
      <c r="CX332" s="93" t="n">
        <f aca="false">SUM(CX226,CX239,CX251,CX264,CX268)</f>
        <v>0</v>
      </c>
      <c r="CY332" s="93" t="n">
        <f aca="false">SUM(CY226,CY239,CY251,CY264,CY268)</f>
        <v>0</v>
      </c>
      <c r="CZ332" s="93" t="n">
        <f aca="false">SUM(CZ226,CZ239,CZ251,CZ264,CZ268)</f>
        <v>0</v>
      </c>
      <c r="DA332" s="93" t="n">
        <f aca="false">SUM(DA226,DA239,DA251,DA264,DA268)</f>
        <v>0</v>
      </c>
      <c r="DB332" s="93" t="n">
        <f aca="false">SUM(DB226,DB239,DB251,DB264,DB268)</f>
        <v>0</v>
      </c>
    </row>
    <row r="333" customFormat="false" ht="14.25" hidden="false" customHeight="false" outlineLevel="3" collapsed="false">
      <c r="E333" s="3" t="s">
        <v>408</v>
      </c>
      <c r="G333" s="71" t="str">
        <f aca="false">Currency_unit&amp;"'M"</f>
        <v>US$'M</v>
      </c>
      <c r="Y333" s="99" t="n">
        <f aca="false">SUM(AA333:DB333)</f>
        <v>23147.46725</v>
      </c>
      <c r="AA333" s="93" t="n">
        <f aca="false">IF(AB$169=0,SUM(AA331:AA332),AA332*(Days_in_year-$F329)/Days_in_year+AA331)</f>
        <v>0</v>
      </c>
      <c r="AB333" s="93" t="n">
        <f aca="false">IF(AC$169=0,SUM(AB331:AB332),AB332*(Days_in_year-$F329)/Days_in_year+AB331)</f>
        <v>0</v>
      </c>
      <c r="AC333" s="93" t="n">
        <f aca="false">IF(AD$169=0,SUM(AC331:AC332),AC332*(Days_in_year-$F329)/Days_in_year+AC331)</f>
        <v>0.9</v>
      </c>
      <c r="AD333" s="93" t="n">
        <f aca="false">IF(AE$169=0,SUM(AD331:AD332),AD332*(Days_in_year-$F329)/Days_in_year+AD331)</f>
        <v>39.6493150684932</v>
      </c>
      <c r="AE333" s="93" t="n">
        <f aca="false">IF(AF$169=0,SUM(AE331:AE332),AE332*(Days_in_year-$F329)/Days_in_year+AE331)</f>
        <v>427.873616438356</v>
      </c>
      <c r="AF333" s="93" t="n">
        <f aca="false">IF(AG$169=0,SUM(AF331:AF332),AF332*(Days_in_year-$F329)/Days_in_year+AF331)</f>
        <v>516.819616438356</v>
      </c>
      <c r="AG333" s="93" t="n">
        <f aca="false">IF(AH$169=0,SUM(AG331:AG332),AG332*(Days_in_year-$F329)/Days_in_year+AG331)</f>
        <v>501.120904109589</v>
      </c>
      <c r="AH333" s="93" t="n">
        <f aca="false">IF(AI$169=0,SUM(AH331:AH332),AH332*(Days_in_year-$F329)/Days_in_year+AH331)</f>
        <v>483.236547945205</v>
      </c>
      <c r="AI333" s="93" t="n">
        <f aca="false">IF(AJ$169=0,SUM(AI331:AI332),AI332*(Days_in_year-$F329)/Days_in_year+AI331)</f>
        <v>530.627397260274</v>
      </c>
      <c r="AJ333" s="93" t="n">
        <f aca="false">IF(AK$169=0,SUM(AJ331:AJ332),AJ332*(Days_in_year-$F329)/Days_in_year+AJ331)</f>
        <v>509.02602739726</v>
      </c>
      <c r="AK333" s="93" t="n">
        <f aca="false">IF(AL$169=0,SUM(AK331:AK332),AK332*(Days_in_year-$F329)/Days_in_year+AK331)</f>
        <v>544.309945205479</v>
      </c>
      <c r="AL333" s="93" t="n">
        <f aca="false">IF(AM$169=0,SUM(AL331:AL332),AL332*(Days_in_year-$F329)/Days_in_year+AL331)</f>
        <v>616.074904109589</v>
      </c>
      <c r="AM333" s="93" t="n">
        <f aca="false">IF(AN$169=0,SUM(AM331:AM332),AM332*(Days_in_year-$F329)/Days_in_year+AM331)</f>
        <v>558.871232876712</v>
      </c>
      <c r="AN333" s="93" t="n">
        <f aca="false">IF(AO$169=0,SUM(AN331:AN332),AN332*(Days_in_year-$F329)/Days_in_year+AN331)</f>
        <v>535.853424657534</v>
      </c>
      <c r="AO333" s="93" t="n">
        <f aca="false">IF(AP$169=0,SUM(AO331:AO332),AO332*(Days_in_year-$F329)/Days_in_year+AO331)</f>
        <v>543.916794520548</v>
      </c>
      <c r="AP333" s="93" t="n">
        <f aca="false">IF(AQ$169=0,SUM(AP331:AP332),AP332*(Days_in_year-$F329)/Days_in_year+AP331)</f>
        <v>584.906410958904</v>
      </c>
      <c r="AQ333" s="93" t="n">
        <f aca="false">IF(AR$169=0,SUM(AQ331:AQ332),AQ332*(Days_in_year-$F329)/Days_in_year+AQ331)</f>
        <v>590.886301369863</v>
      </c>
      <c r="AR333" s="93" t="n">
        <f aca="false">IF(AS$169=0,SUM(AR331:AR332),AR332*(Days_in_year-$F329)/Days_in_year+AR331)</f>
        <v>562.097260273973</v>
      </c>
      <c r="AS333" s="93" t="n">
        <f aca="false">IF(AT$169=0,SUM(AS331:AS332),AS332*(Days_in_year-$F329)/Days_in_year+AS331)</f>
        <v>532.58802739726</v>
      </c>
      <c r="AT333" s="93" t="n">
        <f aca="false">IF(AU$169=0,SUM(AT331:AT332),AT332*(Days_in_year-$F329)/Days_in_year+AT331)</f>
        <v>535.154356164384</v>
      </c>
      <c r="AU333" s="93" t="n">
        <f aca="false">IF(AV$169=0,SUM(AU331:AU332),AU332*(Days_in_year-$F329)/Days_in_year+AU331)</f>
        <v>534.315068493151</v>
      </c>
      <c r="AV333" s="93" t="n">
        <f aca="false">IF(AW$169=0,SUM(AV331:AV332),AV332*(Days_in_year-$F329)/Days_in_year+AV331)</f>
        <v>515.935616438356</v>
      </c>
      <c r="AW333" s="93" t="n">
        <f aca="false">IF(AX$169=0,SUM(AW331:AW332),AW332*(Days_in_year-$F329)/Days_in_year+AW331)</f>
        <v>514.922273972603</v>
      </c>
      <c r="AX333" s="93" t="n">
        <f aca="false">IF(AY$169=0,SUM(AX331:AX332),AX332*(Days_in_year-$F329)/Days_in_year+AX331)</f>
        <v>519.587232876712</v>
      </c>
      <c r="AY333" s="93" t="n">
        <f aca="false">IF(AZ$169=0,SUM(AY331:AY332),AY332*(Days_in_year-$F329)/Days_in_year+AY331)</f>
        <v>514.860273972603</v>
      </c>
      <c r="AZ333" s="93" t="n">
        <f aca="false">IF(BA$169=0,SUM(AZ331:AZ332),AZ332*(Days_in_year-$F329)/Days_in_year+AZ331)</f>
        <v>521.650684931507</v>
      </c>
      <c r="BA333" s="93" t="n">
        <f aca="false">IF(BB$169=0,SUM(BA331:BA332),BA332*(Days_in_year-$F329)/Days_in_year+BA331)</f>
        <v>531.82501369863</v>
      </c>
      <c r="BB333" s="93" t="n">
        <f aca="false">IF(BC$169=0,SUM(BB331:BB332),BB332*(Days_in_year-$F329)/Days_in_year+BB331)</f>
        <v>525.906410958904</v>
      </c>
      <c r="BC333" s="93" t="n">
        <f aca="false">IF(BD$169=0,SUM(BC331:BC332),BC332*(Days_in_year-$F329)/Days_in_year+BC331)</f>
        <v>529.521917808219</v>
      </c>
      <c r="BD333" s="93" t="n">
        <f aca="false">IF(BE$169=0,SUM(BD331:BD332),BD332*(Days_in_year-$F329)/Days_in_year+BD331)</f>
        <v>533.571232876712</v>
      </c>
      <c r="BE333" s="93" t="n">
        <f aca="false">IF(BF$169=0,SUM(BE331:BE332),BE332*(Days_in_year-$F329)/Days_in_year+BE331)</f>
        <v>481.840082191781</v>
      </c>
      <c r="BF333" s="93" t="n">
        <f aca="false">IF(BG$169=0,SUM(BF331:BF332),BF332*(Days_in_year-$F329)/Days_in_year+BF331)</f>
        <v>456.914630136986</v>
      </c>
      <c r="BG333" s="93" t="n">
        <f aca="false">IF(BH$169=0,SUM(BG331:BG332),BG332*(Days_in_year-$F329)/Days_in_year+BG331)</f>
        <v>455.008219178082</v>
      </c>
      <c r="BH333" s="93" t="n">
        <f aca="false">IF(BI$169=0,SUM(BH331:BH332),BH332*(Days_in_year-$F329)/Days_in_year+BH331)</f>
        <v>457.93698630137</v>
      </c>
      <c r="BI333" s="93" t="n">
        <f aca="false">IF(BJ$169=0,SUM(BI331:BI332),BI332*(Days_in_year-$F329)/Days_in_year+BI331)</f>
        <v>454.32501369863</v>
      </c>
      <c r="BJ333" s="93" t="n">
        <f aca="false">IF(BK$169=0,SUM(BJ331:BJ332),BJ332*(Days_in_year-$F329)/Days_in_year+BJ331)</f>
        <v>447.38997260274</v>
      </c>
      <c r="BK333" s="93" t="n">
        <f aca="false">IF(BL$169=0,SUM(BK331:BK332),BK332*(Days_in_year-$F329)/Days_in_year+BK331)</f>
        <v>454.050684931507</v>
      </c>
      <c r="BL333" s="93" t="n">
        <f aca="false">IF(BM$169=0,SUM(BL331:BL332),BL332*(Days_in_year-$F329)/Days_in_year+BL331)</f>
        <v>452.130136986301</v>
      </c>
      <c r="BM333" s="93" t="n">
        <f aca="false">IF(BN$169=0,SUM(BM331:BM332),BM332*(Days_in_year-$F329)/Days_in_year+BM331)</f>
        <v>389.377068493151</v>
      </c>
      <c r="BN333" s="93" t="n">
        <f aca="false">IF(BO$169=0,SUM(BN331:BN332),BN332*(Days_in_year-$F329)/Days_in_year+BN331)</f>
        <v>385.725589041096</v>
      </c>
      <c r="BO333" s="93" t="n">
        <f aca="false">IF(BP$169=0,SUM(BO331:BO332),BO332*(Days_in_year-$F329)/Days_in_year+BO331)</f>
        <v>386.450684931507</v>
      </c>
      <c r="BP333" s="93" t="n">
        <f aca="false">IF(BQ$169=0,SUM(BP331:BP332),BP332*(Days_in_year-$F329)/Days_in_year+BP331)</f>
        <v>345.657534246575</v>
      </c>
      <c r="BQ333" s="93" t="n">
        <f aca="false">IF(BR$169=0,SUM(BQ331:BQ332),BQ332*(Days_in_year-$F329)/Days_in_year+BQ331)</f>
        <v>337.574328767123</v>
      </c>
      <c r="BR333" s="93" t="n">
        <f aca="false">IF(BS$169=0,SUM(BR331:BR332),BR332*(Days_in_year-$F329)/Days_in_year+BR331)</f>
        <v>339.217369863014</v>
      </c>
      <c r="BS333" s="93" t="n">
        <f aca="false">IF(BT$169=0,SUM(BS331:BS332),BS332*(Days_in_year-$F329)/Days_in_year+BS331)</f>
        <v>338.390410958904</v>
      </c>
      <c r="BT333" s="93" t="n">
        <f aca="false">IF(BU$169=0,SUM(BT331:BT332),BT332*(Days_in_year-$F329)/Days_in_year+BT331)</f>
        <v>339.768493150685</v>
      </c>
      <c r="BU333" s="93" t="n">
        <f aca="false">IF(BV$169=0,SUM(BU331:BU332),BU332*(Days_in_year-$F329)/Days_in_year+BU331)</f>
        <v>339.971589041096</v>
      </c>
      <c r="BV333" s="93" t="n">
        <f aca="false">IF(BW$169=0,SUM(BV331:BV332),BV332*(Days_in_year-$F329)/Days_in_year+BV331)</f>
        <v>343.394082191781</v>
      </c>
      <c r="BW333" s="93" t="n">
        <f aca="false">IF(BX$169=0,SUM(BW331:BW332),BW332*(Days_in_year-$F329)/Days_in_year+BW331)</f>
        <v>341.221917808219</v>
      </c>
      <c r="BX333" s="93" t="n">
        <f aca="false">IF(BY$169=0,SUM(BX331:BX332),BX332*(Days_in_year-$F329)/Days_in_year+BX331)</f>
        <v>341.917808219178</v>
      </c>
      <c r="BY333" s="93" t="n">
        <f aca="false">IF(BZ$169=0,SUM(BY331:BY332),BY332*(Days_in_year-$F329)/Days_in_year+BY331)</f>
        <v>342.163369863014</v>
      </c>
      <c r="BZ333" s="93" t="n">
        <f aca="false">IF(CA$169=0,SUM(BZ331:BZ332),BZ332*(Days_in_year-$F329)/Days_in_year+BZ331)</f>
        <v>340.270794520548</v>
      </c>
      <c r="CA333" s="93" t="n">
        <f aca="false">IF(CB$169=0,SUM(CA331:CA332),CA332*(Days_in_year-$F329)/Days_in_year+CA331)</f>
        <v>337.438356164384</v>
      </c>
      <c r="CB333" s="93" t="n">
        <f aca="false">IF(CC$169=0,SUM(CB331:CB332),CB332*(Days_in_year-$F329)/Days_in_year+CB331)</f>
        <v>328.572602739726</v>
      </c>
      <c r="CC333" s="93" t="n">
        <f aca="false">IF(CD$169=0,SUM(CC331:CC332),CC332*(Days_in_year-$F329)/Days_in_year+CC331)</f>
        <v>54.7517157534247</v>
      </c>
      <c r="CD333" s="93" t="n">
        <f aca="false">IF(CE$169=0,SUM(CD331:CD332),CD332*(Days_in_year-$F329)/Days_in_year+CD331)</f>
        <v>0</v>
      </c>
      <c r="CE333" s="93" t="n">
        <f aca="false">IF(CF$169=0,SUM(CE331:CE332),CE332*(Days_in_year-$F329)/Days_in_year+CE331)</f>
        <v>0</v>
      </c>
      <c r="CF333" s="93" t="n">
        <f aca="false">IF(CG$169=0,SUM(CF331:CF332),CF332*(Days_in_year-$F329)/Days_in_year+CF331)</f>
        <v>0</v>
      </c>
      <c r="CG333" s="93" t="n">
        <f aca="false">IF(CH$169=0,SUM(CG331:CG332),CG332*(Days_in_year-$F329)/Days_in_year+CG331)</f>
        <v>0</v>
      </c>
      <c r="CH333" s="93" t="n">
        <f aca="false">IF(CI$169=0,SUM(CH331:CH332),CH332*(Days_in_year-$F329)/Days_in_year+CH331)</f>
        <v>0</v>
      </c>
      <c r="CI333" s="93" t="n">
        <f aca="false">IF(CJ$169=0,SUM(CI331:CI332),CI332*(Days_in_year-$F329)/Days_in_year+CI331)</f>
        <v>0</v>
      </c>
      <c r="CJ333" s="93" t="n">
        <f aca="false">IF(CK$169=0,SUM(CJ331:CJ332),CJ332*(Days_in_year-$F329)/Days_in_year+CJ331)</f>
        <v>0</v>
      </c>
      <c r="CK333" s="93" t="n">
        <f aca="false">IF(CL$169=0,SUM(CK331:CK332),CK332*(Days_in_year-$F329)/Days_in_year+CK331)</f>
        <v>0</v>
      </c>
      <c r="CL333" s="93" t="n">
        <f aca="false">IF(CM$169=0,SUM(CL331:CL332),CL332*(Days_in_year-$F329)/Days_in_year+CL331)</f>
        <v>0</v>
      </c>
      <c r="CM333" s="93" t="n">
        <f aca="false">IF(CN$169=0,SUM(CM331:CM332),CM332*(Days_in_year-$F329)/Days_in_year+CM331)</f>
        <v>0</v>
      </c>
      <c r="CN333" s="93" t="n">
        <f aca="false">IF(CO$169=0,SUM(CN331:CN332),CN332*(Days_in_year-$F329)/Days_in_year+CN331)</f>
        <v>0</v>
      </c>
      <c r="CO333" s="93" t="n">
        <f aca="false">IF(CP$169=0,SUM(CO331:CO332),CO332*(Days_in_year-$F329)/Days_in_year+CO331)</f>
        <v>0</v>
      </c>
      <c r="CP333" s="93" t="n">
        <f aca="false">IF(CQ$169=0,SUM(CP331:CP332),CP332*(Days_in_year-$F329)/Days_in_year+CP331)</f>
        <v>0</v>
      </c>
      <c r="CQ333" s="93" t="n">
        <f aca="false">IF(CR$169=0,SUM(CQ331:CQ332),CQ332*(Days_in_year-$F329)/Days_in_year+CQ331)</f>
        <v>0</v>
      </c>
      <c r="CR333" s="93" t="n">
        <f aca="false">IF(CS$169=0,SUM(CR331:CR332),CR332*(Days_in_year-$F329)/Days_in_year+CR331)</f>
        <v>0</v>
      </c>
      <c r="CS333" s="93" t="n">
        <f aca="false">IF(CT$169=0,SUM(CS331:CS332),CS332*(Days_in_year-$F329)/Days_in_year+CS331)</f>
        <v>0</v>
      </c>
      <c r="CT333" s="93" t="n">
        <f aca="false">IF(CU$169=0,SUM(CT331:CT332),CT332*(Days_in_year-$F329)/Days_in_year+CT331)</f>
        <v>0</v>
      </c>
      <c r="CU333" s="93" t="n">
        <f aca="false">IF(CV$169=0,SUM(CU331:CU332),CU332*(Days_in_year-$F329)/Days_in_year+CU331)</f>
        <v>0</v>
      </c>
      <c r="CV333" s="93" t="n">
        <f aca="false">IF(CW$169=0,SUM(CV331:CV332),CV332*(Days_in_year-$F329)/Days_in_year+CV331)</f>
        <v>0</v>
      </c>
      <c r="CW333" s="93" t="n">
        <f aca="false">IF(CX$169=0,SUM(CW331:CW332),CW332*(Days_in_year-$F329)/Days_in_year+CW331)</f>
        <v>0</v>
      </c>
      <c r="CX333" s="93" t="n">
        <f aca="false">IF(CY$169=0,SUM(CX331:CX332),CX332*(Days_in_year-$F329)/Days_in_year+CX331)</f>
        <v>0</v>
      </c>
      <c r="CY333" s="93" t="n">
        <f aca="false">IF(CZ$169=0,SUM(CY331:CY332),CY332*(Days_in_year-$F329)/Days_in_year+CY331)</f>
        <v>0</v>
      </c>
      <c r="CZ333" s="93" t="n">
        <f aca="false">IF(DA$169=0,SUM(CZ331:CZ332),CZ332*(Days_in_year-$F329)/Days_in_year+CZ331)</f>
        <v>0</v>
      </c>
      <c r="DA333" s="93" t="n">
        <f aca="false">IF(DB$169=0,SUM(DA331:DA332),DA332*(Days_in_year-$F329)/Days_in_year+DA331)</f>
        <v>0</v>
      </c>
      <c r="DB333" s="93" t="n">
        <f aca="false">IF(DC$169=0,SUM(DB331:DB332),DB332*(Days_in_year-$F329)/Days_in_year+DB331)</f>
        <v>0</v>
      </c>
    </row>
    <row r="334" customFormat="false" ht="14.25" hidden="false" customHeight="false" outlineLevel="3" collapsed="false">
      <c r="E334" s="86" t="s">
        <v>409</v>
      </c>
      <c r="G334" s="71" t="str">
        <f aca="false">Currency_unit&amp;"'M"</f>
        <v>US$'M</v>
      </c>
      <c r="Z334" s="144" t="n">
        <f aca="false">'Assumptions - Base'!$F$31</f>
        <v>0</v>
      </c>
      <c r="AA334" s="115" t="n">
        <f aca="false">SUM(AA331:AA332)-SUM(AA333)</f>
        <v>0</v>
      </c>
      <c r="AB334" s="115" t="n">
        <f aca="false">SUM(AB331:AB332)-SUM(AB333)</f>
        <v>0</v>
      </c>
      <c r="AC334" s="115" t="n">
        <f aca="false">SUM(AC331:AC332)-SUM(AC333)</f>
        <v>0</v>
      </c>
      <c r="AD334" s="115" t="n">
        <f aca="false">SUM(AD331:AD332)-SUM(AD333)</f>
        <v>3.55068493150685</v>
      </c>
      <c r="AE334" s="115" t="n">
        <f aca="false">SUM(AE331:AE332)-SUM(AE333)</f>
        <v>37.9990684931507</v>
      </c>
      <c r="AF334" s="115" t="n">
        <f aca="false">SUM(AF331:AF332)-SUM(AF333)</f>
        <v>42.8794520547945</v>
      </c>
      <c r="AG334" s="115" t="n">
        <f aca="false">SUM(AG331:AG332)-SUM(AG333)</f>
        <v>41.0365479452055</v>
      </c>
      <c r="AH334" s="115" t="n">
        <f aca="false">SUM(AH331:AH332)-SUM(AH333)</f>
        <v>39.6</v>
      </c>
      <c r="AI334" s="115" t="n">
        <f aca="false">SUM(AI331:AI332)-SUM(AI333)</f>
        <v>43.9726027397261</v>
      </c>
      <c r="AJ334" s="115" t="n">
        <f aca="false">SUM(AJ331:AJ332)-SUM(AJ333)</f>
        <v>41.6465753424657</v>
      </c>
      <c r="AK334" s="115" t="n">
        <f aca="false">SUM(AK331:AK332)-SUM(AK333)</f>
        <v>45.0146301369864</v>
      </c>
      <c r="AL334" s="115" t="n">
        <f aca="false">SUM(AL331:AL332)-SUM(AL333)</f>
        <v>51.1397260273973</v>
      </c>
      <c r="AM334" s="115" t="n">
        <f aca="false">SUM(AM331:AM332)-SUM(AM333)</f>
        <v>45.4684931506849</v>
      </c>
      <c r="AN334" s="115" t="n">
        <f aca="false">SUM(AN331:AN332)-SUM(AN333)</f>
        <v>43.9150684931508</v>
      </c>
      <c r="AO334" s="115" t="n">
        <f aca="false">SUM(AO331:AO332)-SUM(AO333)</f>
        <v>44.7762739726027</v>
      </c>
      <c r="AP334" s="115" t="n">
        <f aca="false">SUM(AP331:AP332)-SUM(AP333)</f>
        <v>48.3698630136986</v>
      </c>
      <c r="AQ334" s="115" t="n">
        <f aca="false">SUM(AQ331:AQ332)-SUM(AQ333)</f>
        <v>48.5835616438357</v>
      </c>
      <c r="AR334" s="115" t="n">
        <f aca="false">SUM(AR331:AR332)-SUM(AR333)</f>
        <v>45.986301369863</v>
      </c>
      <c r="AS334" s="115" t="n">
        <f aca="false">SUM(AS331:AS332)-SUM(AS333)</f>
        <v>43.5762739726027</v>
      </c>
      <c r="AT334" s="115" t="n">
        <f aca="false">SUM(AT331:AT332)-SUM(AT333)</f>
        <v>44.0219178082192</v>
      </c>
      <c r="AU334" s="115" t="n">
        <f aca="false">SUM(AU331:AU332)-SUM(AU333)</f>
        <v>43.9068493150685</v>
      </c>
      <c r="AV334" s="115" t="n">
        <f aca="false">SUM(AV331:AV332)-SUM(AV333)</f>
        <v>42.2712328767124</v>
      </c>
      <c r="AW334" s="115" t="n">
        <f aca="false">SUM(AW331:AW332)-SUM(AW333)</f>
        <v>42.3269589041096</v>
      </c>
      <c r="AX334" s="115" t="n">
        <f aca="false">SUM(AX331:AX332)-SUM(AX333)</f>
        <v>42.7397260273973</v>
      </c>
      <c r="AY334" s="115" t="n">
        <f aca="false">SUM(AY331:AY332)-SUM(AY333)</f>
        <v>42.2794520547946</v>
      </c>
      <c r="AZ334" s="115" t="n">
        <f aca="false">SUM(AZ331:AZ332)-SUM(AZ333)</f>
        <v>42.9287671232877</v>
      </c>
      <c r="BA334" s="115" t="n">
        <f aca="false">SUM(BA331:BA332)-SUM(BA333)</f>
        <v>43.7817534246575</v>
      </c>
      <c r="BB334" s="115" t="n">
        <f aca="false">SUM(BB331:BB332)-SUM(BB333)</f>
        <v>43.1753424657535</v>
      </c>
      <c r="BC334" s="115" t="n">
        <f aca="false">SUM(BC331:BC332)-SUM(BC333)</f>
        <v>43.5534246575342</v>
      </c>
      <c r="BD334" s="115" t="n">
        <f aca="false">SUM(BD331:BD332)-SUM(BD333)</f>
        <v>43.8821917808219</v>
      </c>
      <c r="BE334" s="115" t="n">
        <f aca="false">SUM(BE331:BE332)-SUM(BE333)</f>
        <v>39.2201095890411</v>
      </c>
      <c r="BF334" s="115" t="n">
        <f aca="false">SUM(BF331:BF332)-SUM(BF333)</f>
        <v>37.4054794520548</v>
      </c>
      <c r="BG334" s="115" t="n">
        <f aca="false">SUM(BG331:BG332)-SUM(BG333)</f>
        <v>37.3972602739726</v>
      </c>
      <c r="BH334" s="115" t="n">
        <f aca="false">SUM(BH331:BH332)-SUM(BH333)</f>
        <v>37.6602739726027</v>
      </c>
      <c r="BI334" s="115" t="n">
        <f aca="false">SUM(BI331:BI332)-SUM(BI333)</f>
        <v>37.3132602739726</v>
      </c>
      <c r="BJ334" s="115" t="n">
        <f aca="false">SUM(BJ331:BJ332)-SUM(BJ333)</f>
        <v>36.7232876712329</v>
      </c>
      <c r="BK334" s="115" t="n">
        <f aca="false">SUM(BK331:BK332)-SUM(BK333)</f>
        <v>37.372602739726</v>
      </c>
      <c r="BL334" s="115" t="n">
        <f aca="false">SUM(BL331:BL332)-SUM(BL333)</f>
        <v>37.1424657534246</v>
      </c>
      <c r="BM334" s="115" t="n">
        <f aca="false">SUM(BM331:BM332)-SUM(BM333)</f>
        <v>31.543397260274</v>
      </c>
      <c r="BN334" s="115" t="n">
        <f aca="false">SUM(BN331:BN332)-SUM(BN333)</f>
        <v>31.7178082191781</v>
      </c>
      <c r="BO334" s="115" t="n">
        <f aca="false">SUM(BO331:BO332)-SUM(BO333)</f>
        <v>31.7671232876712</v>
      </c>
      <c r="BP334" s="115" t="n">
        <f aca="false">SUM(BP331:BP332)-SUM(BP333)</f>
        <v>28.1095890410959</v>
      </c>
      <c r="BQ334" s="115" t="n">
        <f aca="false">SUM(BQ331:BQ332)-SUM(BQ333)</f>
        <v>27.7132602739726</v>
      </c>
      <c r="BR334" s="115" t="n">
        <f aca="false">SUM(BR331:BR332)-SUM(BR333)</f>
        <v>27.8958904109589</v>
      </c>
      <c r="BS334" s="115" t="n">
        <f aca="false">SUM(BS331:BS332)-SUM(BS333)</f>
        <v>27.8054794520548</v>
      </c>
      <c r="BT334" s="115" t="n">
        <f aca="false">SUM(BT331:BT332)-SUM(BT333)</f>
        <v>27.9369863013699</v>
      </c>
      <c r="BU334" s="115" t="n">
        <f aca="false">SUM(BU331:BU332)-SUM(BU333)</f>
        <v>27.943397260274</v>
      </c>
      <c r="BV334" s="115" t="n">
        <f aca="false">SUM(BV331:BV332)-SUM(BV333)</f>
        <v>28.2493150684932</v>
      </c>
      <c r="BW334" s="115" t="n">
        <f aca="false">SUM(BW331:BW332)-SUM(BW333)</f>
        <v>28.027397260274</v>
      </c>
      <c r="BX334" s="115" t="n">
        <f aca="false">SUM(BX331:BX332)-SUM(BX333)</f>
        <v>28.1095890410959</v>
      </c>
      <c r="BY334" s="115" t="n">
        <f aca="false">SUM(BY331:BY332)-SUM(BY333)</f>
        <v>28.1242191780822</v>
      </c>
      <c r="BZ334" s="115" t="n">
        <f aca="false">SUM(BZ331:BZ332)-SUM(BZ333)</f>
        <v>27.9534246575342</v>
      </c>
      <c r="CA334" s="115" t="n">
        <f aca="false">SUM(CA331:CA332)-SUM(CA333)</f>
        <v>27.7150684931507</v>
      </c>
      <c r="CB334" s="115" t="n">
        <f aca="false">SUM(CB331:CB332)-SUM(CB333)</f>
        <v>26.9424657534246</v>
      </c>
      <c r="CC334" s="115" t="n">
        <f aca="false">SUM(CC331:CC332)-SUM(CC333)</f>
        <v>0</v>
      </c>
      <c r="CD334" s="115" t="n">
        <f aca="false">SUM(CD331:CD332)-SUM(CD333)</f>
        <v>0</v>
      </c>
      <c r="CE334" s="115" t="n">
        <f aca="false">SUM(CE331:CE332)-SUM(CE333)</f>
        <v>0</v>
      </c>
      <c r="CF334" s="115" t="n">
        <f aca="false">SUM(CF331:CF332)-SUM(CF333)</f>
        <v>0</v>
      </c>
      <c r="CG334" s="115" t="n">
        <f aca="false">SUM(CG331:CG332)-SUM(CG333)</f>
        <v>0</v>
      </c>
      <c r="CH334" s="115" t="n">
        <f aca="false">SUM(CH331:CH332)-SUM(CH333)</f>
        <v>0</v>
      </c>
      <c r="CI334" s="115" t="n">
        <f aca="false">SUM(CI331:CI332)-SUM(CI333)</f>
        <v>0</v>
      </c>
      <c r="CJ334" s="115" t="n">
        <f aca="false">SUM(CJ331:CJ332)-SUM(CJ333)</f>
        <v>0</v>
      </c>
      <c r="CK334" s="115" t="n">
        <f aca="false">SUM(CK331:CK332)-SUM(CK333)</f>
        <v>0</v>
      </c>
      <c r="CL334" s="115" t="n">
        <f aca="false">SUM(CL331:CL332)-SUM(CL333)</f>
        <v>0</v>
      </c>
      <c r="CM334" s="115" t="n">
        <f aca="false">SUM(CM331:CM332)-SUM(CM333)</f>
        <v>0</v>
      </c>
      <c r="CN334" s="115" t="n">
        <f aca="false">SUM(CN331:CN332)-SUM(CN333)</f>
        <v>0</v>
      </c>
      <c r="CO334" s="115" t="n">
        <f aca="false">SUM(CO331:CO332)-SUM(CO333)</f>
        <v>0</v>
      </c>
      <c r="CP334" s="115" t="n">
        <f aca="false">SUM(CP331:CP332)-SUM(CP333)</f>
        <v>0</v>
      </c>
      <c r="CQ334" s="115" t="n">
        <f aca="false">SUM(CQ331:CQ332)-SUM(CQ333)</f>
        <v>0</v>
      </c>
      <c r="CR334" s="115" t="n">
        <f aca="false">SUM(CR331:CR332)-SUM(CR333)</f>
        <v>0</v>
      </c>
      <c r="CS334" s="115" t="n">
        <f aca="false">SUM(CS331:CS332)-SUM(CS333)</f>
        <v>0</v>
      </c>
      <c r="CT334" s="115" t="n">
        <f aca="false">SUM(CT331:CT332)-SUM(CT333)</f>
        <v>0</v>
      </c>
      <c r="CU334" s="115" t="n">
        <f aca="false">SUM(CU331:CU332)-SUM(CU333)</f>
        <v>0</v>
      </c>
      <c r="CV334" s="115" t="n">
        <f aca="false">SUM(CV331:CV332)-SUM(CV333)</f>
        <v>0</v>
      </c>
      <c r="CW334" s="115" t="n">
        <f aca="false">SUM(CW331:CW332)-SUM(CW333)</f>
        <v>0</v>
      </c>
      <c r="CX334" s="115" t="n">
        <f aca="false">SUM(CX331:CX332)-SUM(CX333)</f>
        <v>0</v>
      </c>
      <c r="CY334" s="115" t="n">
        <f aca="false">SUM(CY331:CY332)-SUM(CY333)</f>
        <v>0</v>
      </c>
      <c r="CZ334" s="115" t="n">
        <f aca="false">SUM(CZ331:CZ332)-SUM(CZ333)</f>
        <v>0</v>
      </c>
      <c r="DA334" s="115" t="n">
        <f aca="false">SUM(DA331:DA332)-SUM(DA333)</f>
        <v>0</v>
      </c>
      <c r="DB334" s="115" t="n">
        <f aca="false">SUM(DB331:DB332)-SUM(DB333)</f>
        <v>0</v>
      </c>
    </row>
    <row r="335" customFormat="false" ht="14.25" hidden="false" customHeight="false" outlineLevel="3" collapsed="false"/>
    <row r="336" customFormat="false" ht="14.25" hidden="false" customHeight="false" outlineLevel="3" collapsed="false">
      <c r="E336" s="3" t="s">
        <v>410</v>
      </c>
      <c r="G336" s="71" t="str">
        <f aca="false">Currency_unit&amp;"'M"</f>
        <v>US$'M</v>
      </c>
      <c r="AA336" s="93" t="n">
        <f aca="false">AA334-Z334</f>
        <v>0</v>
      </c>
      <c r="AB336" s="93" t="n">
        <f aca="false">AB334-AA334</f>
        <v>0</v>
      </c>
      <c r="AC336" s="93" t="n">
        <f aca="false">AC334-AB334</f>
        <v>0</v>
      </c>
      <c r="AD336" s="93" t="n">
        <f aca="false">AD334-AC334</f>
        <v>3.55068493150685</v>
      </c>
      <c r="AE336" s="93" t="n">
        <f aca="false">AE334-AD334</f>
        <v>34.4483835616438</v>
      </c>
      <c r="AF336" s="93" t="n">
        <f aca="false">AF334-AE334</f>
        <v>4.88038356164378</v>
      </c>
      <c r="AG336" s="93" t="n">
        <f aca="false">AG334-AF334</f>
        <v>-1.84290410958897</v>
      </c>
      <c r="AH336" s="93" t="n">
        <f aca="false">AH334-AG334</f>
        <v>-1.43654794520546</v>
      </c>
      <c r="AI336" s="93" t="n">
        <f aca="false">AI334-AH334</f>
        <v>4.37260273972606</v>
      </c>
      <c r="AJ336" s="93" t="n">
        <f aca="false">AJ334-AI334</f>
        <v>-2.32602739726036</v>
      </c>
      <c r="AK336" s="93" t="n">
        <f aca="false">AK334-AJ334</f>
        <v>3.36805479452067</v>
      </c>
      <c r="AL336" s="93" t="n">
        <f aca="false">AL334-AK334</f>
        <v>6.12509589041088</v>
      </c>
      <c r="AM336" s="93" t="n">
        <f aca="false">AM334-AL334</f>
        <v>-5.67123287671234</v>
      </c>
      <c r="AN336" s="93" t="n">
        <f aca="false">AN334-AM334</f>
        <v>-1.55342465753415</v>
      </c>
      <c r="AO336" s="93" t="n">
        <f aca="false">AO334-AN334</f>
        <v>0.861205479451883</v>
      </c>
      <c r="AP336" s="93" t="n">
        <f aca="false">AP334-AO334</f>
        <v>3.59358904109592</v>
      </c>
      <c r="AQ336" s="93" t="n">
        <f aca="false">AQ334-AP334</f>
        <v>0.21369863013706</v>
      </c>
      <c r="AR336" s="93" t="n">
        <f aca="false">AR334-AQ334</f>
        <v>-2.59726027397267</v>
      </c>
      <c r="AS336" s="93" t="n">
        <f aca="false">AS334-AR334</f>
        <v>-2.41002739726025</v>
      </c>
      <c r="AT336" s="93" t="n">
        <f aca="false">AT334-AS334</f>
        <v>0.445643835616465</v>
      </c>
      <c r="AU336" s="93" t="n">
        <f aca="false">AU334-AT334</f>
        <v>-0.115068493150716</v>
      </c>
      <c r="AV336" s="93" t="n">
        <f aca="false">AV334-AU334</f>
        <v>-1.63561643835612</v>
      </c>
      <c r="AW336" s="93" t="n">
        <f aca="false">AW334-AV334</f>
        <v>0.0557260273972133</v>
      </c>
      <c r="AX336" s="93" t="n">
        <f aca="false">AX334-AW334</f>
        <v>0.412767123287722</v>
      </c>
      <c r="AY336" s="93" t="n">
        <f aca="false">AY334-AX334</f>
        <v>-0.460273972602749</v>
      </c>
      <c r="AZ336" s="93" t="n">
        <f aca="false">AZ334-AY334</f>
        <v>0.649315068493138</v>
      </c>
      <c r="BA336" s="93" t="n">
        <f aca="false">BA334-AZ334</f>
        <v>0.852986301369811</v>
      </c>
      <c r="BB336" s="93" t="n">
        <f aca="false">BB334-BA334</f>
        <v>-0.606410958904007</v>
      </c>
      <c r="BC336" s="93" t="n">
        <f aca="false">BC334-BB334</f>
        <v>0.378082191780663</v>
      </c>
      <c r="BD336" s="93" t="n">
        <f aca="false">BD334-BC334</f>
        <v>0.328767123287776</v>
      </c>
      <c r="BE336" s="93" t="n">
        <f aca="false">BE334-BD334</f>
        <v>-4.66208219178083</v>
      </c>
      <c r="BF336" s="93" t="n">
        <f aca="false">BF334-BE334</f>
        <v>-1.8146301369863</v>
      </c>
      <c r="BG336" s="93" t="n">
        <f aca="false">BG334-BF334</f>
        <v>-0.00821917808218586</v>
      </c>
      <c r="BH336" s="93" t="n">
        <f aca="false">BH334-BG334</f>
        <v>0.263013698630118</v>
      </c>
      <c r="BI336" s="93" t="n">
        <f aca="false">BI334-BH334</f>
        <v>-0.347013698630121</v>
      </c>
      <c r="BJ336" s="93" t="n">
        <f aca="false">BJ334-BI334</f>
        <v>-0.589972602739692</v>
      </c>
      <c r="BK336" s="93" t="n">
        <f aca="false">BK334-BJ334</f>
        <v>0.649315068493081</v>
      </c>
      <c r="BL336" s="93" t="n">
        <f aca="false">BL334-BK334</f>
        <v>-0.230136986301375</v>
      </c>
      <c r="BM336" s="93" t="n">
        <f aca="false">BM334-BL334</f>
        <v>-5.59906849315064</v>
      </c>
      <c r="BN336" s="93" t="n">
        <f aca="false">BN334-BM334</f>
        <v>0.174410958904105</v>
      </c>
      <c r="BO336" s="93" t="n">
        <f aca="false">BO334-BN334</f>
        <v>0.0493150684931152</v>
      </c>
      <c r="BP336" s="93" t="n">
        <f aca="false">BP334-BO334</f>
        <v>-3.65753424657532</v>
      </c>
      <c r="BQ336" s="93" t="n">
        <f aca="false">BQ334-BP334</f>
        <v>-0.396328767123293</v>
      </c>
      <c r="BR336" s="93" t="n">
        <f aca="false">BR334-BQ334</f>
        <v>0.182630136986347</v>
      </c>
      <c r="BS336" s="93" t="n">
        <f aca="false">BS334-BR334</f>
        <v>-0.0904109589041582</v>
      </c>
      <c r="BT336" s="93" t="n">
        <f aca="false">BT334-BS334</f>
        <v>0.131506849315088</v>
      </c>
      <c r="BU336" s="93" t="n">
        <f aca="false">BU334-BT334</f>
        <v>0.00641095890409815</v>
      </c>
      <c r="BV336" s="93" t="n">
        <f aca="false">BV334-BU334</f>
        <v>0.305917808219192</v>
      </c>
      <c r="BW336" s="93" t="n">
        <f aca="false">BW334-BV334</f>
        <v>-0.221917808219189</v>
      </c>
      <c r="BX336" s="93" t="n">
        <f aca="false">BX334-BW334</f>
        <v>0.0821917808219155</v>
      </c>
      <c r="BY336" s="93" t="n">
        <f aca="false">BY334-BX334</f>
        <v>0.014630136986284</v>
      </c>
      <c r="BZ336" s="93" t="n">
        <f aca="false">BZ334-BY334</f>
        <v>-0.170794520547929</v>
      </c>
      <c r="CA336" s="93" t="n">
        <f aca="false">CA334-BZ334</f>
        <v>-0.238356164383561</v>
      </c>
      <c r="CB336" s="93" t="n">
        <f aca="false">CB334-CA334</f>
        <v>-0.77260273972604</v>
      </c>
      <c r="CC336" s="93" t="n">
        <f aca="false">CC334-CB334</f>
        <v>-26.9424657534246</v>
      </c>
      <c r="CD336" s="93" t="n">
        <f aca="false">CD334-CC334</f>
        <v>0</v>
      </c>
      <c r="CE336" s="93" t="n">
        <f aca="false">CE334-CD334</f>
        <v>0</v>
      </c>
      <c r="CF336" s="93" t="n">
        <f aca="false">CF334-CE334</f>
        <v>0</v>
      </c>
      <c r="CG336" s="93" t="n">
        <f aca="false">CG334-CF334</f>
        <v>0</v>
      </c>
      <c r="CH336" s="93" t="n">
        <f aca="false">CH334-CG334</f>
        <v>0</v>
      </c>
      <c r="CI336" s="93" t="n">
        <f aca="false">CI334-CH334</f>
        <v>0</v>
      </c>
      <c r="CJ336" s="93" t="n">
        <f aca="false">CJ334-CI334</f>
        <v>0</v>
      </c>
      <c r="CK336" s="93" t="n">
        <f aca="false">CK334-CJ334</f>
        <v>0</v>
      </c>
      <c r="CL336" s="93" t="n">
        <f aca="false">CL334-CK334</f>
        <v>0</v>
      </c>
      <c r="CM336" s="93" t="n">
        <f aca="false">CM334-CL334</f>
        <v>0</v>
      </c>
      <c r="CN336" s="93" t="n">
        <f aca="false">CN334-CM334</f>
        <v>0</v>
      </c>
      <c r="CO336" s="93" t="n">
        <f aca="false">CO334-CN334</f>
        <v>0</v>
      </c>
      <c r="CP336" s="93" t="n">
        <f aca="false">CP334-CO334</f>
        <v>0</v>
      </c>
      <c r="CQ336" s="93" t="n">
        <f aca="false">CQ334-CP334</f>
        <v>0</v>
      </c>
      <c r="CR336" s="93" t="n">
        <f aca="false">CR334-CQ334</f>
        <v>0</v>
      </c>
      <c r="CS336" s="93" t="n">
        <f aca="false">CS334-CR334</f>
        <v>0</v>
      </c>
      <c r="CT336" s="93" t="n">
        <f aca="false">CT334-CS334</f>
        <v>0</v>
      </c>
      <c r="CU336" s="93" t="n">
        <f aca="false">CU334-CT334</f>
        <v>0</v>
      </c>
      <c r="CV336" s="93" t="n">
        <f aca="false">CV334-CU334</f>
        <v>0</v>
      </c>
      <c r="CW336" s="93" t="n">
        <f aca="false">CW334-CV334</f>
        <v>0</v>
      </c>
      <c r="CX336" s="93" t="n">
        <f aca="false">CX334-CW334</f>
        <v>0</v>
      </c>
      <c r="CY336" s="93" t="n">
        <f aca="false">CY334-CX334</f>
        <v>0</v>
      </c>
      <c r="CZ336" s="93" t="n">
        <f aca="false">CZ334-CY334</f>
        <v>0</v>
      </c>
      <c r="DA336" s="93" t="n">
        <f aca="false">DA334-CZ334</f>
        <v>0</v>
      </c>
      <c r="DB336" s="93" t="n">
        <f aca="false">DB334-DA334</f>
        <v>0</v>
      </c>
    </row>
    <row r="337" customFormat="false" ht="14.25" hidden="false" customHeight="false" outlineLevel="3" collapsed="false"/>
    <row r="338" customFormat="false" ht="14.25" hidden="false" customHeight="false" outlineLevel="2" collapsed="false"/>
    <row r="339" customFormat="false" ht="18" hidden="false" customHeight="true" outlineLevel="2" collapsed="false">
      <c r="B339" s="66" t="s">
        <v>411</v>
      </c>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66"/>
      <c r="CE339" s="66"/>
      <c r="CF339" s="66"/>
      <c r="CG339" s="66"/>
      <c r="CH339" s="66"/>
      <c r="CI339" s="66"/>
      <c r="CJ339" s="66"/>
      <c r="CK339" s="66"/>
      <c r="CL339" s="66"/>
      <c r="CM339" s="66"/>
      <c r="CN339" s="66"/>
      <c r="CO339" s="66"/>
      <c r="CP339" s="66"/>
      <c r="CQ339" s="66"/>
      <c r="CR339" s="66"/>
      <c r="CS339" s="66"/>
      <c r="CT339" s="66"/>
      <c r="CU339" s="66"/>
      <c r="CV339" s="66"/>
      <c r="CW339" s="66"/>
      <c r="CX339" s="66"/>
      <c r="CY339" s="66"/>
      <c r="CZ339" s="66"/>
      <c r="DA339" s="66"/>
      <c r="DB339" s="66"/>
      <c r="DC339" s="66"/>
    </row>
    <row r="340" customFormat="false" ht="15" hidden="false" customHeight="true" outlineLevel="3" collapsed="false"/>
    <row r="341" customFormat="false" ht="14.25" hidden="false" customHeight="false" outlineLevel="3" collapsed="false">
      <c r="C341" s="78" t="s">
        <v>412</v>
      </c>
    </row>
    <row r="342" customFormat="false" ht="14.25" hidden="false" customHeight="false" outlineLevel="3" collapsed="false"/>
    <row r="343" customFormat="false" ht="14.25" hidden="false" customHeight="false" outlineLevel="3" collapsed="false">
      <c r="E343" s="3" t="str">
        <f aca="false">E308</f>
        <v>Change in trade debtor</v>
      </c>
      <c r="G343" s="71" t="str">
        <f aca="false">G308</f>
        <v>US$'M</v>
      </c>
      <c r="Y343" s="99" t="n">
        <f aca="false">SUM(AA343:DB343)</f>
        <v>0</v>
      </c>
      <c r="AA343" s="93" t="n">
        <f aca="false">AA308</f>
        <v>0</v>
      </c>
      <c r="AB343" s="93" t="n">
        <f aca="false">AB308</f>
        <v>0</v>
      </c>
      <c r="AC343" s="93" t="n">
        <f aca="false">AC308</f>
        <v>0</v>
      </c>
      <c r="AD343" s="93" t="n">
        <f aca="false">AD308</f>
        <v>0</v>
      </c>
      <c r="AE343" s="93" t="n">
        <f aca="false">AE308</f>
        <v>-169.873991498256</v>
      </c>
      <c r="AF343" s="93" t="n">
        <f aca="false">AF308</f>
        <v>-205.220577236243</v>
      </c>
      <c r="AG343" s="93" t="n">
        <f aca="false">AG308</f>
        <v>-56.7806250876934</v>
      </c>
      <c r="AH343" s="93" t="n">
        <f aca="false">AH308</f>
        <v>3.5670091603838</v>
      </c>
      <c r="AI343" s="93" t="n">
        <f aca="false">AI308</f>
        <v>-31.0110475086358</v>
      </c>
      <c r="AJ343" s="93" t="n">
        <f aca="false">AJ308</f>
        <v>-14.9118553472795</v>
      </c>
      <c r="AK343" s="93" t="n">
        <f aca="false">AK308</f>
        <v>71.6013507020521</v>
      </c>
      <c r="AL343" s="93" t="n">
        <f aca="false">AL308</f>
        <v>60.8500122587325</v>
      </c>
      <c r="AM343" s="93" t="n">
        <f aca="false">AM308</f>
        <v>61.4779295497087</v>
      </c>
      <c r="AN343" s="93" t="n">
        <f aca="false">AN308</f>
        <v>17.3263301914189</v>
      </c>
      <c r="AO343" s="93" t="n">
        <f aca="false">AO308</f>
        <v>-22.8786628120486</v>
      </c>
      <c r="AP343" s="93" t="n">
        <f aca="false">AP308</f>
        <v>-17.0400624603913</v>
      </c>
      <c r="AQ343" s="93" t="n">
        <f aca="false">AQ308</f>
        <v>-41.4254386557616</v>
      </c>
      <c r="AR343" s="93" t="n">
        <f aca="false">AR308</f>
        <v>2.15619430838115</v>
      </c>
      <c r="AS343" s="93" t="n">
        <f aca="false">AS308</f>
        <v>-5.98573397448308</v>
      </c>
      <c r="AT343" s="93" t="n">
        <f aca="false">AT308</f>
        <v>60.6982655626091</v>
      </c>
      <c r="AU343" s="93" t="n">
        <f aca="false">AU308</f>
        <v>4.08949465775845</v>
      </c>
      <c r="AV343" s="93" t="n">
        <f aca="false">AV308</f>
        <v>41.2590364116368</v>
      </c>
      <c r="AW343" s="93" t="n">
        <f aca="false">AW308</f>
        <v>-32.675121198587</v>
      </c>
      <c r="AX343" s="93" t="n">
        <f aca="false">AX308</f>
        <v>16.2881897549069</v>
      </c>
      <c r="AY343" s="93" t="n">
        <f aca="false">AY308</f>
        <v>10.5673805200629</v>
      </c>
      <c r="AZ343" s="93" t="n">
        <f aca="false">AZ308</f>
        <v>-15.9614341457582</v>
      </c>
      <c r="BA343" s="93" t="n">
        <f aca="false">BA308</f>
        <v>20.2183416906785</v>
      </c>
      <c r="BB343" s="93" t="n">
        <f aca="false">BB308</f>
        <v>40.5819443422174</v>
      </c>
      <c r="BC343" s="93" t="n">
        <f aca="false">BC308</f>
        <v>-38.4960721177408</v>
      </c>
      <c r="BD343" s="93" t="n">
        <f aca="false">BD308</f>
        <v>-8.91892892353758</v>
      </c>
      <c r="BE343" s="93" t="n">
        <f aca="false">BE308</f>
        <v>19.7406466639718</v>
      </c>
      <c r="BF343" s="93" t="n">
        <f aca="false">BF308</f>
        <v>4.52619387425943</v>
      </c>
      <c r="BG343" s="93" t="n">
        <f aca="false">BG308</f>
        <v>-7.01966174993049</v>
      </c>
      <c r="BH343" s="93" t="n">
        <f aca="false">BH308</f>
        <v>-3.75047959073663</v>
      </c>
      <c r="BI343" s="93" t="n">
        <f aca="false">BI308</f>
        <v>-8.20892025205694</v>
      </c>
      <c r="BJ343" s="93" t="n">
        <f aca="false">BJ308</f>
        <v>-48.0779026304322</v>
      </c>
      <c r="BK343" s="93" t="n">
        <f aca="false">BK308</f>
        <v>3.87548964688062</v>
      </c>
      <c r="BL343" s="93" t="n">
        <f aca="false">BL308</f>
        <v>17.0509006694233</v>
      </c>
      <c r="BM343" s="93" t="n">
        <f aca="false">BM308</f>
        <v>38.9959253207267</v>
      </c>
      <c r="BN343" s="93" t="n">
        <f aca="false">BN308</f>
        <v>-20.1298514024384</v>
      </c>
      <c r="BO343" s="93" t="n">
        <f aca="false">BO308</f>
        <v>-19.8614250757396</v>
      </c>
      <c r="BP343" s="93" t="n">
        <f aca="false">BP308</f>
        <v>138.37546743575</v>
      </c>
      <c r="BQ343" s="93" t="n">
        <f aca="false">BQ308</f>
        <v>-0.25758586887946</v>
      </c>
      <c r="BR343" s="93" t="n">
        <f aca="false">BR308</f>
        <v>0.655064931962329</v>
      </c>
      <c r="BS343" s="93" t="n">
        <f aca="false">BS308</f>
        <v>0</v>
      </c>
      <c r="BT343" s="93" t="n">
        <f aca="false">BT308</f>
        <v>57.8997526351483</v>
      </c>
      <c r="BU343" s="93" t="n">
        <f aca="false">BU308</f>
        <v>0.909527924368035</v>
      </c>
      <c r="BV343" s="93" t="n">
        <f aca="false">BV308</f>
        <v>0.200391228126534</v>
      </c>
      <c r="BW343" s="93" t="n">
        <f aca="false">BW308</f>
        <v>0</v>
      </c>
      <c r="BX343" s="93" t="n">
        <f aca="false">BX308</f>
        <v>0</v>
      </c>
      <c r="BY343" s="93" t="n">
        <f aca="false">BY308</f>
        <v>-0.200391228126477</v>
      </c>
      <c r="BZ343" s="93" t="n">
        <f aca="false">BZ308</f>
        <v>0.200391228126534</v>
      </c>
      <c r="CA343" s="93" t="n">
        <f aca="false">CA308</f>
        <v>0</v>
      </c>
      <c r="CB343" s="93" t="n">
        <f aca="false">CB308</f>
        <v>0</v>
      </c>
      <c r="CC343" s="93" t="n">
        <f aca="false">CC308</f>
        <v>75.5745380954651</v>
      </c>
      <c r="CD343" s="93" t="n">
        <f aca="false">CD308</f>
        <v>0</v>
      </c>
      <c r="CE343" s="93" t="n">
        <f aca="false">CE308</f>
        <v>0</v>
      </c>
      <c r="CF343" s="93" t="n">
        <f aca="false">CF308</f>
        <v>0</v>
      </c>
      <c r="CG343" s="93" t="n">
        <f aca="false">CG308</f>
        <v>0</v>
      </c>
      <c r="CH343" s="93" t="n">
        <f aca="false">CH308</f>
        <v>0</v>
      </c>
      <c r="CI343" s="93" t="n">
        <f aca="false">CI308</f>
        <v>0</v>
      </c>
      <c r="CJ343" s="93" t="n">
        <f aca="false">CJ308</f>
        <v>0</v>
      </c>
      <c r="CK343" s="93" t="n">
        <f aca="false">CK308</f>
        <v>0</v>
      </c>
      <c r="CL343" s="93" t="n">
        <f aca="false">CL308</f>
        <v>0</v>
      </c>
      <c r="CM343" s="93" t="n">
        <f aca="false">CM308</f>
        <v>0</v>
      </c>
      <c r="CN343" s="93" t="n">
        <f aca="false">CN308</f>
        <v>0</v>
      </c>
      <c r="CO343" s="93" t="n">
        <f aca="false">CO308</f>
        <v>0</v>
      </c>
      <c r="CP343" s="93" t="n">
        <f aca="false">CP308</f>
        <v>0</v>
      </c>
      <c r="CQ343" s="93" t="n">
        <f aca="false">CQ308</f>
        <v>0</v>
      </c>
      <c r="CR343" s="93" t="n">
        <f aca="false">CR308</f>
        <v>0</v>
      </c>
      <c r="CS343" s="93" t="n">
        <f aca="false">CS308</f>
        <v>0</v>
      </c>
      <c r="CT343" s="93" t="n">
        <f aca="false">CT308</f>
        <v>0</v>
      </c>
      <c r="CU343" s="93" t="n">
        <f aca="false">CU308</f>
        <v>0</v>
      </c>
      <c r="CV343" s="93" t="n">
        <f aca="false">CV308</f>
        <v>0</v>
      </c>
      <c r="CW343" s="93" t="n">
        <f aca="false">CW308</f>
        <v>0</v>
      </c>
      <c r="CX343" s="93" t="n">
        <f aca="false">CX308</f>
        <v>0</v>
      </c>
      <c r="CY343" s="93" t="n">
        <f aca="false">CY308</f>
        <v>0</v>
      </c>
      <c r="CZ343" s="93" t="n">
        <f aca="false">CZ308</f>
        <v>0</v>
      </c>
      <c r="DA343" s="93" t="n">
        <f aca="false">DA308</f>
        <v>0</v>
      </c>
      <c r="DB343" s="93" t="n">
        <f aca="false">DB308</f>
        <v>0</v>
      </c>
    </row>
    <row r="344" customFormat="false" ht="14.25" hidden="false" customHeight="false" outlineLevel="3" collapsed="false">
      <c r="E344" s="3" t="s">
        <v>403</v>
      </c>
      <c r="G344" s="71" t="str">
        <f aca="false">Currency_unit&amp;"'M"</f>
        <v>US$'M</v>
      </c>
      <c r="Y344" s="99" t="n">
        <f aca="false">SUM(AA344:DB344)</f>
        <v>0</v>
      </c>
      <c r="AA344" s="93" t="n">
        <f aca="false">AA322</f>
        <v>0</v>
      </c>
      <c r="AB344" s="93" t="n">
        <f aca="false">AB322</f>
        <v>0</v>
      </c>
      <c r="AC344" s="93" t="n">
        <f aca="false">AC322</f>
        <v>0</v>
      </c>
      <c r="AD344" s="93" t="n">
        <f aca="false">AD322</f>
        <v>-3.55068493150685</v>
      </c>
      <c r="AE344" s="93" t="n">
        <f aca="false">AE322</f>
        <v>-34.4483835616438</v>
      </c>
      <c r="AF344" s="93" t="n">
        <f aca="false">AF322</f>
        <v>-4.88038356164378</v>
      </c>
      <c r="AG344" s="93" t="n">
        <f aca="false">AG322</f>
        <v>1.84290410958897</v>
      </c>
      <c r="AH344" s="93" t="n">
        <f aca="false">AH322</f>
        <v>1.43654794520546</v>
      </c>
      <c r="AI344" s="93" t="n">
        <f aca="false">AI322</f>
        <v>-4.37260273972606</v>
      </c>
      <c r="AJ344" s="93" t="n">
        <f aca="false">AJ322</f>
        <v>2.32602739726036</v>
      </c>
      <c r="AK344" s="93" t="n">
        <f aca="false">AK322</f>
        <v>-3.36805479452067</v>
      </c>
      <c r="AL344" s="93" t="n">
        <f aca="false">AL322</f>
        <v>-6.12509589041088</v>
      </c>
      <c r="AM344" s="93" t="n">
        <f aca="false">AM322</f>
        <v>5.67123287671234</v>
      </c>
      <c r="AN344" s="93" t="n">
        <f aca="false">AN322</f>
        <v>1.55342465753415</v>
      </c>
      <c r="AO344" s="93" t="n">
        <f aca="false">AO322</f>
        <v>-0.861205479451883</v>
      </c>
      <c r="AP344" s="93" t="n">
        <f aca="false">AP322</f>
        <v>-3.59358904109592</v>
      </c>
      <c r="AQ344" s="93" t="n">
        <f aca="false">AQ322</f>
        <v>-0.21369863013706</v>
      </c>
      <c r="AR344" s="93" t="n">
        <f aca="false">AR322</f>
        <v>2.59726027397267</v>
      </c>
      <c r="AS344" s="93" t="n">
        <f aca="false">AS322</f>
        <v>2.41002739726025</v>
      </c>
      <c r="AT344" s="93" t="n">
        <f aca="false">AT322</f>
        <v>-0.445643835616465</v>
      </c>
      <c r="AU344" s="93" t="n">
        <f aca="false">AU322</f>
        <v>0.115068493150716</v>
      </c>
      <c r="AV344" s="93" t="n">
        <f aca="false">AV322</f>
        <v>1.63561643835612</v>
      </c>
      <c r="AW344" s="93" t="n">
        <f aca="false">AW322</f>
        <v>-0.0557260273972133</v>
      </c>
      <c r="AX344" s="93" t="n">
        <f aca="false">AX322</f>
        <v>-0.412767123287722</v>
      </c>
      <c r="AY344" s="93" t="n">
        <f aca="false">AY322</f>
        <v>0.460273972602749</v>
      </c>
      <c r="AZ344" s="93" t="n">
        <f aca="false">AZ322</f>
        <v>-0.649315068493138</v>
      </c>
      <c r="BA344" s="93" t="n">
        <f aca="false">BA322</f>
        <v>-0.852986301369811</v>
      </c>
      <c r="BB344" s="93" t="n">
        <f aca="false">BB322</f>
        <v>0.606410958904007</v>
      </c>
      <c r="BC344" s="93" t="n">
        <f aca="false">BC322</f>
        <v>-0.378082191780663</v>
      </c>
      <c r="BD344" s="93" t="n">
        <f aca="false">BD322</f>
        <v>-0.328767123287776</v>
      </c>
      <c r="BE344" s="93" t="n">
        <f aca="false">BE322</f>
        <v>4.66208219178083</v>
      </c>
      <c r="BF344" s="93" t="n">
        <f aca="false">BF322</f>
        <v>1.8146301369863</v>
      </c>
      <c r="BG344" s="93" t="n">
        <f aca="false">BG322</f>
        <v>0.00821917808218586</v>
      </c>
      <c r="BH344" s="93" t="n">
        <f aca="false">BH322</f>
        <v>-0.263013698630118</v>
      </c>
      <c r="BI344" s="93" t="n">
        <f aca="false">BI322</f>
        <v>0.347013698630121</v>
      </c>
      <c r="BJ344" s="93" t="n">
        <f aca="false">BJ322</f>
        <v>0.589972602739692</v>
      </c>
      <c r="BK344" s="93" t="n">
        <f aca="false">BK322</f>
        <v>-0.649315068493081</v>
      </c>
      <c r="BL344" s="93" t="n">
        <f aca="false">BL322</f>
        <v>0.230136986301375</v>
      </c>
      <c r="BM344" s="93" t="n">
        <f aca="false">BM322</f>
        <v>5.59906849315064</v>
      </c>
      <c r="BN344" s="93" t="n">
        <f aca="false">BN322</f>
        <v>-0.174410958904105</v>
      </c>
      <c r="BO344" s="93" t="n">
        <f aca="false">BO322</f>
        <v>-0.0493150684931152</v>
      </c>
      <c r="BP344" s="93" t="n">
        <f aca="false">BP322</f>
        <v>3.65753424657532</v>
      </c>
      <c r="BQ344" s="93" t="n">
        <f aca="false">BQ322</f>
        <v>0.396328767123293</v>
      </c>
      <c r="BR344" s="93" t="n">
        <f aca="false">BR322</f>
        <v>-0.182630136986347</v>
      </c>
      <c r="BS344" s="93" t="n">
        <f aca="false">BS322</f>
        <v>0.0904109589041582</v>
      </c>
      <c r="BT344" s="93" t="n">
        <f aca="false">BT322</f>
        <v>-0.131506849315088</v>
      </c>
      <c r="BU344" s="93" t="n">
        <f aca="false">BU322</f>
        <v>-0.00641095890409815</v>
      </c>
      <c r="BV344" s="93" t="n">
        <f aca="false">BV322</f>
        <v>-0.305917808219192</v>
      </c>
      <c r="BW344" s="93" t="n">
        <f aca="false">BW322</f>
        <v>0.221917808219189</v>
      </c>
      <c r="BX344" s="93" t="n">
        <f aca="false">BX322</f>
        <v>-0.0821917808219155</v>
      </c>
      <c r="BY344" s="93" t="n">
        <f aca="false">BY322</f>
        <v>-0.014630136986284</v>
      </c>
      <c r="BZ344" s="93" t="n">
        <f aca="false">BZ322</f>
        <v>0.170794520547929</v>
      </c>
      <c r="CA344" s="93" t="n">
        <f aca="false">CA322</f>
        <v>0.238356164383561</v>
      </c>
      <c r="CB344" s="93" t="n">
        <f aca="false">CB322</f>
        <v>0.77260273972604</v>
      </c>
      <c r="CC344" s="93" t="n">
        <f aca="false">CC322</f>
        <v>26.9424657534246</v>
      </c>
      <c r="CD344" s="93" t="n">
        <f aca="false">CD322</f>
        <v>0</v>
      </c>
      <c r="CE344" s="93" t="n">
        <f aca="false">CE322</f>
        <v>0</v>
      </c>
      <c r="CF344" s="93" t="n">
        <f aca="false">CF322</f>
        <v>0</v>
      </c>
      <c r="CG344" s="93" t="n">
        <f aca="false">CG322</f>
        <v>0</v>
      </c>
      <c r="CH344" s="93" t="n">
        <f aca="false">CH322</f>
        <v>0</v>
      </c>
      <c r="CI344" s="93" t="n">
        <f aca="false">CI322</f>
        <v>0</v>
      </c>
      <c r="CJ344" s="93" t="n">
        <f aca="false">CJ322</f>
        <v>0</v>
      </c>
      <c r="CK344" s="93" t="n">
        <f aca="false">CK322</f>
        <v>0</v>
      </c>
      <c r="CL344" s="93" t="n">
        <f aca="false">CL322</f>
        <v>0</v>
      </c>
      <c r="CM344" s="93" t="n">
        <f aca="false">CM322</f>
        <v>0</v>
      </c>
      <c r="CN344" s="93" t="n">
        <f aca="false">CN322</f>
        <v>0</v>
      </c>
      <c r="CO344" s="93" t="n">
        <f aca="false">CO322</f>
        <v>0</v>
      </c>
      <c r="CP344" s="93" t="n">
        <f aca="false">CP322</f>
        <v>0</v>
      </c>
      <c r="CQ344" s="93" t="n">
        <f aca="false">CQ322</f>
        <v>0</v>
      </c>
      <c r="CR344" s="93" t="n">
        <f aca="false">CR322</f>
        <v>0</v>
      </c>
      <c r="CS344" s="93" t="n">
        <f aca="false">CS322</f>
        <v>0</v>
      </c>
      <c r="CT344" s="93" t="n">
        <f aca="false">CT322</f>
        <v>0</v>
      </c>
      <c r="CU344" s="93" t="n">
        <f aca="false">CU322</f>
        <v>0</v>
      </c>
      <c r="CV344" s="93" t="n">
        <f aca="false">CV322</f>
        <v>0</v>
      </c>
      <c r="CW344" s="93" t="n">
        <f aca="false">CW322</f>
        <v>0</v>
      </c>
      <c r="CX344" s="93" t="n">
        <f aca="false">CX322</f>
        <v>0</v>
      </c>
      <c r="CY344" s="93" t="n">
        <f aca="false">CY322</f>
        <v>0</v>
      </c>
      <c r="CZ344" s="93" t="n">
        <f aca="false">CZ322</f>
        <v>0</v>
      </c>
      <c r="DA344" s="93" t="n">
        <f aca="false">DA322</f>
        <v>0</v>
      </c>
      <c r="DB344" s="93" t="n">
        <f aca="false">DB322</f>
        <v>0</v>
      </c>
    </row>
    <row r="345" customFormat="false" ht="14.25" hidden="false" customHeight="false" outlineLevel="3" collapsed="false">
      <c r="E345" s="3" t="str">
        <f aca="false">E336</f>
        <v>Change in trade creditor</v>
      </c>
      <c r="G345" s="71" t="str">
        <f aca="false">G336</f>
        <v>US$'M</v>
      </c>
      <c r="Y345" s="99" t="n">
        <f aca="false">SUM(AA345:DB345)</f>
        <v>0</v>
      </c>
      <c r="AA345" s="93" t="n">
        <f aca="false">AA336</f>
        <v>0</v>
      </c>
      <c r="AB345" s="93" t="n">
        <f aca="false">AB336</f>
        <v>0</v>
      </c>
      <c r="AC345" s="93" t="n">
        <f aca="false">AC336</f>
        <v>0</v>
      </c>
      <c r="AD345" s="93" t="n">
        <f aca="false">AD336</f>
        <v>3.55068493150685</v>
      </c>
      <c r="AE345" s="93" t="n">
        <f aca="false">AE336</f>
        <v>34.4483835616438</v>
      </c>
      <c r="AF345" s="93" t="n">
        <f aca="false">AF336</f>
        <v>4.88038356164378</v>
      </c>
      <c r="AG345" s="93" t="n">
        <f aca="false">AG336</f>
        <v>-1.84290410958897</v>
      </c>
      <c r="AH345" s="93" t="n">
        <f aca="false">AH336</f>
        <v>-1.43654794520546</v>
      </c>
      <c r="AI345" s="93" t="n">
        <f aca="false">AI336</f>
        <v>4.37260273972606</v>
      </c>
      <c r="AJ345" s="93" t="n">
        <f aca="false">AJ336</f>
        <v>-2.32602739726036</v>
      </c>
      <c r="AK345" s="93" t="n">
        <f aca="false">AK336</f>
        <v>3.36805479452067</v>
      </c>
      <c r="AL345" s="93" t="n">
        <f aca="false">AL336</f>
        <v>6.12509589041088</v>
      </c>
      <c r="AM345" s="93" t="n">
        <f aca="false">AM336</f>
        <v>-5.67123287671234</v>
      </c>
      <c r="AN345" s="93" t="n">
        <f aca="false">AN336</f>
        <v>-1.55342465753415</v>
      </c>
      <c r="AO345" s="93" t="n">
        <f aca="false">AO336</f>
        <v>0.861205479451883</v>
      </c>
      <c r="AP345" s="93" t="n">
        <f aca="false">AP336</f>
        <v>3.59358904109592</v>
      </c>
      <c r="AQ345" s="93" t="n">
        <f aca="false">AQ336</f>
        <v>0.21369863013706</v>
      </c>
      <c r="AR345" s="93" t="n">
        <f aca="false">AR336</f>
        <v>-2.59726027397267</v>
      </c>
      <c r="AS345" s="93" t="n">
        <f aca="false">AS336</f>
        <v>-2.41002739726025</v>
      </c>
      <c r="AT345" s="93" t="n">
        <f aca="false">AT336</f>
        <v>0.445643835616465</v>
      </c>
      <c r="AU345" s="93" t="n">
        <f aca="false">AU336</f>
        <v>-0.115068493150716</v>
      </c>
      <c r="AV345" s="93" t="n">
        <f aca="false">AV336</f>
        <v>-1.63561643835612</v>
      </c>
      <c r="AW345" s="93" t="n">
        <f aca="false">AW336</f>
        <v>0.0557260273972133</v>
      </c>
      <c r="AX345" s="93" t="n">
        <f aca="false">AX336</f>
        <v>0.412767123287722</v>
      </c>
      <c r="AY345" s="93" t="n">
        <f aca="false">AY336</f>
        <v>-0.460273972602749</v>
      </c>
      <c r="AZ345" s="93" t="n">
        <f aca="false">AZ336</f>
        <v>0.649315068493138</v>
      </c>
      <c r="BA345" s="93" t="n">
        <f aca="false">BA336</f>
        <v>0.852986301369811</v>
      </c>
      <c r="BB345" s="93" t="n">
        <f aca="false">BB336</f>
        <v>-0.606410958904007</v>
      </c>
      <c r="BC345" s="93" t="n">
        <f aca="false">BC336</f>
        <v>0.378082191780663</v>
      </c>
      <c r="BD345" s="93" t="n">
        <f aca="false">BD336</f>
        <v>0.328767123287776</v>
      </c>
      <c r="BE345" s="93" t="n">
        <f aca="false">BE336</f>
        <v>-4.66208219178083</v>
      </c>
      <c r="BF345" s="93" t="n">
        <f aca="false">BF336</f>
        <v>-1.8146301369863</v>
      </c>
      <c r="BG345" s="93" t="n">
        <f aca="false">BG336</f>
        <v>-0.00821917808218586</v>
      </c>
      <c r="BH345" s="93" t="n">
        <f aca="false">BH336</f>
        <v>0.263013698630118</v>
      </c>
      <c r="BI345" s="93" t="n">
        <f aca="false">BI336</f>
        <v>-0.347013698630121</v>
      </c>
      <c r="BJ345" s="93" t="n">
        <f aca="false">BJ336</f>
        <v>-0.589972602739692</v>
      </c>
      <c r="BK345" s="93" t="n">
        <f aca="false">BK336</f>
        <v>0.649315068493081</v>
      </c>
      <c r="BL345" s="93" t="n">
        <f aca="false">BL336</f>
        <v>-0.230136986301375</v>
      </c>
      <c r="BM345" s="93" t="n">
        <f aca="false">BM336</f>
        <v>-5.59906849315064</v>
      </c>
      <c r="BN345" s="93" t="n">
        <f aca="false">BN336</f>
        <v>0.174410958904105</v>
      </c>
      <c r="BO345" s="93" t="n">
        <f aca="false">BO336</f>
        <v>0.0493150684931152</v>
      </c>
      <c r="BP345" s="93" t="n">
        <f aca="false">BP336</f>
        <v>-3.65753424657532</v>
      </c>
      <c r="BQ345" s="93" t="n">
        <f aca="false">BQ336</f>
        <v>-0.396328767123293</v>
      </c>
      <c r="BR345" s="93" t="n">
        <f aca="false">BR336</f>
        <v>0.182630136986347</v>
      </c>
      <c r="BS345" s="93" t="n">
        <f aca="false">BS336</f>
        <v>-0.0904109589041582</v>
      </c>
      <c r="BT345" s="93" t="n">
        <f aca="false">BT336</f>
        <v>0.131506849315088</v>
      </c>
      <c r="BU345" s="93" t="n">
        <f aca="false">BU336</f>
        <v>0.00641095890409815</v>
      </c>
      <c r="BV345" s="93" t="n">
        <f aca="false">BV336</f>
        <v>0.305917808219192</v>
      </c>
      <c r="BW345" s="93" t="n">
        <f aca="false">BW336</f>
        <v>-0.221917808219189</v>
      </c>
      <c r="BX345" s="93" t="n">
        <f aca="false">BX336</f>
        <v>0.0821917808219155</v>
      </c>
      <c r="BY345" s="93" t="n">
        <f aca="false">BY336</f>
        <v>0.014630136986284</v>
      </c>
      <c r="BZ345" s="93" t="n">
        <f aca="false">BZ336</f>
        <v>-0.170794520547929</v>
      </c>
      <c r="CA345" s="93" t="n">
        <f aca="false">CA336</f>
        <v>-0.238356164383561</v>
      </c>
      <c r="CB345" s="93" t="n">
        <f aca="false">CB336</f>
        <v>-0.77260273972604</v>
      </c>
      <c r="CC345" s="93" t="n">
        <f aca="false">CC336</f>
        <v>-26.9424657534246</v>
      </c>
      <c r="CD345" s="93" t="n">
        <f aca="false">CD336</f>
        <v>0</v>
      </c>
      <c r="CE345" s="93" t="n">
        <f aca="false">CE336</f>
        <v>0</v>
      </c>
      <c r="CF345" s="93" t="n">
        <f aca="false">CF336</f>
        <v>0</v>
      </c>
      <c r="CG345" s="93" t="n">
        <f aca="false">CG336</f>
        <v>0</v>
      </c>
      <c r="CH345" s="93" t="n">
        <f aca="false">CH336</f>
        <v>0</v>
      </c>
      <c r="CI345" s="93" t="n">
        <f aca="false">CI336</f>
        <v>0</v>
      </c>
      <c r="CJ345" s="93" t="n">
        <f aca="false">CJ336</f>
        <v>0</v>
      </c>
      <c r="CK345" s="93" t="n">
        <f aca="false">CK336</f>
        <v>0</v>
      </c>
      <c r="CL345" s="93" t="n">
        <f aca="false">CL336</f>
        <v>0</v>
      </c>
      <c r="CM345" s="93" t="n">
        <f aca="false">CM336</f>
        <v>0</v>
      </c>
      <c r="CN345" s="93" t="n">
        <f aca="false">CN336</f>
        <v>0</v>
      </c>
      <c r="CO345" s="93" t="n">
        <f aca="false">CO336</f>
        <v>0</v>
      </c>
      <c r="CP345" s="93" t="n">
        <f aca="false">CP336</f>
        <v>0</v>
      </c>
      <c r="CQ345" s="93" t="n">
        <f aca="false">CQ336</f>
        <v>0</v>
      </c>
      <c r="CR345" s="93" t="n">
        <f aca="false">CR336</f>
        <v>0</v>
      </c>
      <c r="CS345" s="93" t="n">
        <f aca="false">CS336</f>
        <v>0</v>
      </c>
      <c r="CT345" s="93" t="n">
        <f aca="false">CT336</f>
        <v>0</v>
      </c>
      <c r="CU345" s="93" t="n">
        <f aca="false">CU336</f>
        <v>0</v>
      </c>
      <c r="CV345" s="93" t="n">
        <f aca="false">CV336</f>
        <v>0</v>
      </c>
      <c r="CW345" s="93" t="n">
        <f aca="false">CW336</f>
        <v>0</v>
      </c>
      <c r="CX345" s="93" t="n">
        <f aca="false">CX336</f>
        <v>0</v>
      </c>
      <c r="CY345" s="93" t="n">
        <f aca="false">CY336</f>
        <v>0</v>
      </c>
      <c r="CZ345" s="93" t="n">
        <f aca="false">CZ336</f>
        <v>0</v>
      </c>
      <c r="DA345" s="93" t="n">
        <f aca="false">DA336</f>
        <v>0</v>
      </c>
      <c r="DB345" s="93" t="n">
        <f aca="false">DB336</f>
        <v>0</v>
      </c>
    </row>
    <row r="346" customFormat="false" ht="14.25" hidden="false" customHeight="false" outlineLevel="3" collapsed="false">
      <c r="E346" s="86" t="s">
        <v>412</v>
      </c>
      <c r="G346" s="71" t="str">
        <f aca="false">Currency_unit&amp;"'M"</f>
        <v>US$'M</v>
      </c>
      <c r="Y346" s="138" t="n">
        <f aca="false">SUM(AA346:DB346)</f>
        <v>0</v>
      </c>
      <c r="AA346" s="115" t="n">
        <f aca="false">SUM(AA343:AA345)</f>
        <v>0</v>
      </c>
      <c r="AB346" s="115" t="n">
        <f aca="false">SUM(AB343:AB345)</f>
        <v>0</v>
      </c>
      <c r="AC346" s="115" t="n">
        <f aca="false">SUM(AC343:AC345)</f>
        <v>0</v>
      </c>
      <c r="AD346" s="115" t="n">
        <f aca="false">SUM(AD343:AD345)</f>
        <v>0</v>
      </c>
      <c r="AE346" s="115" t="n">
        <f aca="false">SUM(AE343:AE345)</f>
        <v>-169.873991498256</v>
      </c>
      <c r="AF346" s="115" t="n">
        <f aca="false">SUM(AF343:AF345)</f>
        <v>-205.220577236243</v>
      </c>
      <c r="AG346" s="115" t="n">
        <f aca="false">SUM(AG343:AG345)</f>
        <v>-56.7806250876934</v>
      </c>
      <c r="AH346" s="115" t="n">
        <f aca="false">SUM(AH343:AH345)</f>
        <v>3.5670091603838</v>
      </c>
      <c r="AI346" s="115" t="n">
        <f aca="false">SUM(AI343:AI345)</f>
        <v>-31.0110475086358</v>
      </c>
      <c r="AJ346" s="115" t="n">
        <f aca="false">SUM(AJ343:AJ345)</f>
        <v>-14.9118553472795</v>
      </c>
      <c r="AK346" s="115" t="n">
        <f aca="false">SUM(AK343:AK345)</f>
        <v>71.6013507020521</v>
      </c>
      <c r="AL346" s="115" t="n">
        <f aca="false">SUM(AL343:AL345)</f>
        <v>60.8500122587325</v>
      </c>
      <c r="AM346" s="115" t="n">
        <f aca="false">SUM(AM343:AM345)</f>
        <v>61.4779295497087</v>
      </c>
      <c r="AN346" s="115" t="n">
        <f aca="false">SUM(AN343:AN345)</f>
        <v>17.3263301914189</v>
      </c>
      <c r="AO346" s="115" t="n">
        <f aca="false">SUM(AO343:AO345)</f>
        <v>-22.8786628120486</v>
      </c>
      <c r="AP346" s="115" t="n">
        <f aca="false">SUM(AP343:AP345)</f>
        <v>-17.0400624603913</v>
      </c>
      <c r="AQ346" s="115" t="n">
        <f aca="false">SUM(AQ343:AQ345)</f>
        <v>-41.4254386557616</v>
      </c>
      <c r="AR346" s="115" t="n">
        <f aca="false">SUM(AR343:AR345)</f>
        <v>2.15619430838115</v>
      </c>
      <c r="AS346" s="115" t="n">
        <f aca="false">SUM(AS343:AS345)</f>
        <v>-5.98573397448308</v>
      </c>
      <c r="AT346" s="115" t="n">
        <f aca="false">SUM(AT343:AT345)</f>
        <v>60.6982655626091</v>
      </c>
      <c r="AU346" s="115" t="n">
        <f aca="false">SUM(AU343:AU345)</f>
        <v>4.08949465775845</v>
      </c>
      <c r="AV346" s="115" t="n">
        <f aca="false">SUM(AV343:AV345)</f>
        <v>41.2590364116368</v>
      </c>
      <c r="AW346" s="115" t="n">
        <f aca="false">SUM(AW343:AW345)</f>
        <v>-32.675121198587</v>
      </c>
      <c r="AX346" s="115" t="n">
        <f aca="false">SUM(AX343:AX345)</f>
        <v>16.2881897549069</v>
      </c>
      <c r="AY346" s="115" t="n">
        <f aca="false">SUM(AY343:AY345)</f>
        <v>10.5673805200629</v>
      </c>
      <c r="AZ346" s="115" t="n">
        <f aca="false">SUM(AZ343:AZ345)</f>
        <v>-15.9614341457582</v>
      </c>
      <c r="BA346" s="115" t="n">
        <f aca="false">SUM(BA343:BA345)</f>
        <v>20.2183416906785</v>
      </c>
      <c r="BB346" s="115" t="n">
        <f aca="false">SUM(BB343:BB345)</f>
        <v>40.5819443422174</v>
      </c>
      <c r="BC346" s="115" t="n">
        <f aca="false">SUM(BC343:BC345)</f>
        <v>-38.4960721177408</v>
      </c>
      <c r="BD346" s="115" t="n">
        <f aca="false">SUM(BD343:BD345)</f>
        <v>-8.91892892353758</v>
      </c>
      <c r="BE346" s="115" t="n">
        <f aca="false">SUM(BE343:BE345)</f>
        <v>19.7406466639718</v>
      </c>
      <c r="BF346" s="115" t="n">
        <f aca="false">SUM(BF343:BF345)</f>
        <v>4.52619387425943</v>
      </c>
      <c r="BG346" s="115" t="n">
        <f aca="false">SUM(BG343:BG345)</f>
        <v>-7.01966174993049</v>
      </c>
      <c r="BH346" s="115" t="n">
        <f aca="false">SUM(BH343:BH345)</f>
        <v>-3.75047959073663</v>
      </c>
      <c r="BI346" s="115" t="n">
        <f aca="false">SUM(BI343:BI345)</f>
        <v>-8.20892025205694</v>
      </c>
      <c r="BJ346" s="115" t="n">
        <f aca="false">SUM(BJ343:BJ345)</f>
        <v>-48.0779026304322</v>
      </c>
      <c r="BK346" s="115" t="n">
        <f aca="false">SUM(BK343:BK345)</f>
        <v>3.87548964688062</v>
      </c>
      <c r="BL346" s="115" t="n">
        <f aca="false">SUM(BL343:BL345)</f>
        <v>17.0509006694233</v>
      </c>
      <c r="BM346" s="115" t="n">
        <f aca="false">SUM(BM343:BM345)</f>
        <v>38.9959253207267</v>
      </c>
      <c r="BN346" s="115" t="n">
        <f aca="false">SUM(BN343:BN345)</f>
        <v>-20.1298514024384</v>
      </c>
      <c r="BO346" s="115" t="n">
        <f aca="false">SUM(BO343:BO345)</f>
        <v>-19.8614250757396</v>
      </c>
      <c r="BP346" s="115" t="n">
        <f aca="false">SUM(BP343:BP345)</f>
        <v>138.37546743575</v>
      </c>
      <c r="BQ346" s="115" t="n">
        <f aca="false">SUM(BQ343:BQ345)</f>
        <v>-0.25758586887946</v>
      </c>
      <c r="BR346" s="115" t="n">
        <f aca="false">SUM(BR343:BR345)</f>
        <v>0.655064931962329</v>
      </c>
      <c r="BS346" s="115" t="n">
        <f aca="false">SUM(BS343:BS345)</f>
        <v>0</v>
      </c>
      <c r="BT346" s="115" t="n">
        <f aca="false">SUM(BT343:BT345)</f>
        <v>57.8997526351483</v>
      </c>
      <c r="BU346" s="115" t="n">
        <f aca="false">SUM(BU343:BU345)</f>
        <v>0.909527924368035</v>
      </c>
      <c r="BV346" s="115" t="n">
        <f aca="false">SUM(BV343:BV345)</f>
        <v>0.200391228126534</v>
      </c>
      <c r="BW346" s="115" t="n">
        <f aca="false">SUM(BW343:BW345)</f>
        <v>0</v>
      </c>
      <c r="BX346" s="115" t="n">
        <f aca="false">SUM(BX343:BX345)</f>
        <v>0</v>
      </c>
      <c r="BY346" s="115" t="n">
        <f aca="false">SUM(BY343:BY345)</f>
        <v>-0.200391228126477</v>
      </c>
      <c r="BZ346" s="115" t="n">
        <f aca="false">SUM(BZ343:BZ345)</f>
        <v>0.200391228126534</v>
      </c>
      <c r="CA346" s="115" t="n">
        <f aca="false">SUM(CA343:CA345)</f>
        <v>0</v>
      </c>
      <c r="CB346" s="115" t="n">
        <f aca="false">SUM(CB343:CB345)</f>
        <v>0</v>
      </c>
      <c r="CC346" s="115" t="n">
        <f aca="false">SUM(CC343:CC345)</f>
        <v>75.5745380954651</v>
      </c>
      <c r="CD346" s="115" t="n">
        <f aca="false">SUM(CD343:CD345)</f>
        <v>0</v>
      </c>
      <c r="CE346" s="115" t="n">
        <f aca="false">SUM(CE343:CE345)</f>
        <v>0</v>
      </c>
      <c r="CF346" s="115" t="n">
        <f aca="false">SUM(CF343:CF345)</f>
        <v>0</v>
      </c>
      <c r="CG346" s="115" t="n">
        <f aca="false">SUM(CG343:CG345)</f>
        <v>0</v>
      </c>
      <c r="CH346" s="115" t="n">
        <f aca="false">SUM(CH343:CH345)</f>
        <v>0</v>
      </c>
      <c r="CI346" s="115" t="n">
        <f aca="false">SUM(CI343:CI345)</f>
        <v>0</v>
      </c>
      <c r="CJ346" s="115" t="n">
        <f aca="false">SUM(CJ343:CJ345)</f>
        <v>0</v>
      </c>
      <c r="CK346" s="115" t="n">
        <f aca="false">SUM(CK343:CK345)</f>
        <v>0</v>
      </c>
      <c r="CL346" s="115" t="n">
        <f aca="false">SUM(CL343:CL345)</f>
        <v>0</v>
      </c>
      <c r="CM346" s="115" t="n">
        <f aca="false">SUM(CM343:CM345)</f>
        <v>0</v>
      </c>
      <c r="CN346" s="115" t="n">
        <f aca="false">SUM(CN343:CN345)</f>
        <v>0</v>
      </c>
      <c r="CO346" s="115" t="n">
        <f aca="false">SUM(CO343:CO345)</f>
        <v>0</v>
      </c>
      <c r="CP346" s="115" t="n">
        <f aca="false">SUM(CP343:CP345)</f>
        <v>0</v>
      </c>
      <c r="CQ346" s="115" t="n">
        <f aca="false">SUM(CQ343:CQ345)</f>
        <v>0</v>
      </c>
      <c r="CR346" s="115" t="n">
        <f aca="false">SUM(CR343:CR345)</f>
        <v>0</v>
      </c>
      <c r="CS346" s="115" t="n">
        <f aca="false">SUM(CS343:CS345)</f>
        <v>0</v>
      </c>
      <c r="CT346" s="115" t="n">
        <f aca="false">SUM(CT343:CT345)</f>
        <v>0</v>
      </c>
      <c r="CU346" s="115" t="n">
        <f aca="false">SUM(CU343:CU345)</f>
        <v>0</v>
      </c>
      <c r="CV346" s="115" t="n">
        <f aca="false">SUM(CV343:CV345)</f>
        <v>0</v>
      </c>
      <c r="CW346" s="115" t="n">
        <f aca="false">SUM(CW343:CW345)</f>
        <v>0</v>
      </c>
      <c r="CX346" s="115" t="n">
        <f aca="false">SUM(CX343:CX345)</f>
        <v>0</v>
      </c>
      <c r="CY346" s="115" t="n">
        <f aca="false">SUM(CY343:CY345)</f>
        <v>0</v>
      </c>
      <c r="CZ346" s="115" t="n">
        <f aca="false">SUM(CZ343:CZ345)</f>
        <v>0</v>
      </c>
      <c r="DA346" s="115" t="n">
        <f aca="false">SUM(DA343:DA345)</f>
        <v>0</v>
      </c>
      <c r="DB346" s="115" t="n">
        <f aca="false">SUM(DB343:DB345)</f>
        <v>0</v>
      </c>
    </row>
    <row r="347" customFormat="false" ht="14.25" hidden="false" customHeight="false" outlineLevel="3" collapsed="false"/>
    <row r="348" customFormat="false" ht="14.25" hidden="false" customHeight="false" outlineLevel="2" collapsed="false"/>
    <row r="349" customFormat="false" ht="20.25" hidden="false" customHeight="true" outlineLevel="1" collapsed="false">
      <c r="A349" s="2" t="s">
        <v>413</v>
      </c>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row>
    <row r="350" customFormat="false" ht="15" hidden="false" customHeight="true" outlineLevel="2" collapsed="false"/>
    <row r="351" customFormat="false" ht="18" hidden="false" customHeight="true" outlineLevel="2" collapsed="false">
      <c r="B351" s="66" t="s">
        <v>414</v>
      </c>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c r="AA351" s="66"/>
      <c r="AB351" s="66"/>
      <c r="AC351" s="66"/>
      <c r="AD351" s="66"/>
      <c r="AE351" s="66"/>
      <c r="AF351" s="66"/>
      <c r="AG351" s="66"/>
      <c r="AH351" s="66"/>
      <c r="AI351" s="66"/>
      <c r="AJ351" s="66"/>
      <c r="AK351" s="66"/>
      <c r="AL351" s="66"/>
      <c r="AM351" s="66"/>
      <c r="AN351" s="66"/>
      <c r="AO351" s="66"/>
      <c r="AP351" s="66"/>
      <c r="AQ351" s="66"/>
      <c r="AR351" s="66"/>
      <c r="AS351" s="66"/>
      <c r="AT351" s="66"/>
      <c r="AU351" s="66"/>
      <c r="AV351" s="66"/>
      <c r="AW351" s="66"/>
      <c r="AX351" s="66"/>
      <c r="AY351" s="66"/>
      <c r="AZ351" s="66"/>
      <c r="BA351" s="66"/>
      <c r="BB351" s="66"/>
      <c r="BC351" s="66"/>
      <c r="BD351" s="66"/>
      <c r="BE351" s="66"/>
      <c r="BF351" s="66"/>
      <c r="BG351" s="66"/>
      <c r="BH351" s="66"/>
      <c r="BI351" s="66"/>
      <c r="BJ351" s="66"/>
      <c r="BK351" s="66"/>
      <c r="BL351" s="66"/>
      <c r="BM351" s="66"/>
      <c r="BN351" s="66"/>
      <c r="BO351" s="66"/>
      <c r="BP351" s="66"/>
      <c r="BQ351" s="66"/>
      <c r="BR351" s="66"/>
      <c r="BS351" s="66"/>
      <c r="BT351" s="66"/>
      <c r="BU351" s="66"/>
      <c r="BV351" s="66"/>
      <c r="BW351" s="66"/>
      <c r="BX351" s="66"/>
      <c r="BY351" s="66"/>
      <c r="BZ351" s="66"/>
      <c r="CA351" s="66"/>
      <c r="CB351" s="66"/>
      <c r="CC351" s="66"/>
      <c r="CD351" s="66"/>
      <c r="CE351" s="66"/>
      <c r="CF351" s="66"/>
      <c r="CG351" s="66"/>
      <c r="CH351" s="66"/>
      <c r="CI351" s="66"/>
      <c r="CJ351" s="66"/>
      <c r="CK351" s="66"/>
      <c r="CL351" s="66"/>
      <c r="CM351" s="66"/>
      <c r="CN351" s="66"/>
      <c r="CO351" s="66"/>
      <c r="CP351" s="66"/>
      <c r="CQ351" s="66"/>
      <c r="CR351" s="66"/>
      <c r="CS351" s="66"/>
      <c r="CT351" s="66"/>
      <c r="CU351" s="66"/>
      <c r="CV351" s="66"/>
      <c r="CW351" s="66"/>
      <c r="CX351" s="66"/>
      <c r="CY351" s="66"/>
      <c r="CZ351" s="66"/>
      <c r="DA351" s="66"/>
      <c r="DB351" s="66"/>
      <c r="DC351" s="66"/>
    </row>
    <row r="352" customFormat="false" ht="15" hidden="false" customHeight="true" outlineLevel="3" collapsed="false"/>
    <row r="353" customFormat="false" ht="14.25" hidden="false" customHeight="false" outlineLevel="3" collapsed="false">
      <c r="C353" s="78" t="s">
        <v>415</v>
      </c>
    </row>
    <row r="354" customFormat="false" ht="14.25" hidden="false" customHeight="false" outlineLevel="3" collapsed="false"/>
    <row r="355" customFormat="false" ht="14.25" hidden="false" customHeight="false" outlineLevel="3" collapsed="false">
      <c r="D355" s="145"/>
      <c r="E355" s="3" t="str">
        <f aca="false">E169</f>
        <v>Total Gross revenue</v>
      </c>
      <c r="F355" s="83"/>
      <c r="G355" s="71" t="str">
        <f aca="false">G169</f>
        <v>US$'M</v>
      </c>
      <c r="Y355" s="99" t="n">
        <f aca="false">SUM(AA355:DB355)</f>
        <v>82495.4407641022</v>
      </c>
      <c r="AA355" s="83" t="n">
        <f aca="false">AA169</f>
        <v>0</v>
      </c>
      <c r="AB355" s="83" t="n">
        <f aca="false">AB169</f>
        <v>0</v>
      </c>
      <c r="AC355" s="83" t="n">
        <f aca="false">AC169</f>
        <v>0</v>
      </c>
      <c r="AD355" s="83" t="n">
        <f aca="false">AD169</f>
        <v>0</v>
      </c>
      <c r="AE355" s="83" t="n">
        <f aca="false">AE169</f>
        <v>1176.99917887853</v>
      </c>
      <c r="AF355" s="83" t="n">
        <f aca="false">AF169</f>
        <v>2566.24683304117</v>
      </c>
      <c r="AG355" s="83" t="n">
        <f aca="false">AG169</f>
        <v>2945.34573361933</v>
      </c>
      <c r="AH355" s="83" t="n">
        <f aca="false">AH169</f>
        <v>2921.95350683464</v>
      </c>
      <c r="AI355" s="83" t="n">
        <f aca="false">AI169</f>
        <v>3111.21627917037</v>
      </c>
      <c r="AJ355" s="83" t="n">
        <f aca="false">AJ169</f>
        <v>3206.00580618536</v>
      </c>
      <c r="AK355" s="83" t="n">
        <f aca="false">AK169</f>
        <v>2733.67717592418</v>
      </c>
      <c r="AL355" s="83" t="n">
        <f aca="false">AL169</f>
        <v>2324.95234612475</v>
      </c>
      <c r="AM355" s="83" t="n">
        <f aca="false">AM169</f>
        <v>1916.67389929678</v>
      </c>
      <c r="AN355" s="83" t="n">
        <f aca="false">AN169</f>
        <v>1797.81432387579</v>
      </c>
      <c r="AO355" s="83" t="n">
        <f aca="false">AO169</f>
        <v>1947.06841033382</v>
      </c>
      <c r="AP355" s="83" t="n">
        <f aca="false">AP169</f>
        <v>2060.94519394767</v>
      </c>
      <c r="AQ355" s="83" t="n">
        <f aca="false">AQ169</f>
        <v>2337.07626523534</v>
      </c>
      <c r="AR355" s="83" t="n">
        <f aca="false">AR169</f>
        <v>2325.07789898549</v>
      </c>
      <c r="AS355" s="83" t="n">
        <f aca="false">AS169</f>
        <v>2363.08806239643</v>
      </c>
      <c r="AT355" s="83" t="n">
        <f aca="false">AT169</f>
        <v>1963.31032328522</v>
      </c>
      <c r="AU355" s="83" t="n">
        <f aca="false">AU169</f>
        <v>1937.99403353602</v>
      </c>
      <c r="AV355" s="83" t="n">
        <f aca="false">AV169</f>
        <v>1654.62469756565</v>
      </c>
      <c r="AW355" s="83" t="n">
        <f aca="false">AW169</f>
        <v>1874.279600477</v>
      </c>
      <c r="AX355" s="83" t="n">
        <f aca="false">AX169</f>
        <v>1767.19199644133</v>
      </c>
      <c r="AY355" s="83" t="n">
        <f aca="false">AY169</f>
        <v>1698.36436821578</v>
      </c>
      <c r="AZ355" s="83" t="n">
        <f aca="false">AZ169</f>
        <v>1804.26286645215</v>
      </c>
      <c r="BA355" s="83" t="n">
        <f aca="false">BA169</f>
        <v>1664.83250814208</v>
      </c>
      <c r="BB355" s="83" t="n">
        <f aca="false">BB169</f>
        <v>1393.50648307637</v>
      </c>
      <c r="BC355" s="83" t="n">
        <f aca="false">BC169</f>
        <v>1658.09136225178</v>
      </c>
      <c r="BD355" s="83" t="n">
        <f aca="false">BD169</f>
        <v>1721.00037347397</v>
      </c>
      <c r="BE355" s="83" t="n">
        <f aca="false">BE169</f>
        <v>1578.76619895924</v>
      </c>
      <c r="BF355" s="83" t="n">
        <f aca="false">BF169</f>
        <v>1547.46608045794</v>
      </c>
      <c r="BG355" s="83" t="n">
        <f aca="false">BG169</f>
        <v>1596.44991288924</v>
      </c>
      <c r="BH355" s="83" t="n">
        <f aca="false">BH169</f>
        <v>1620.49429880866</v>
      </c>
      <c r="BI355" s="83" t="n">
        <f aca="false">BI169</f>
        <v>1674.27605816941</v>
      </c>
      <c r="BJ355" s="83" t="n">
        <f aca="false">BJ169</f>
        <v>1995.08739551253</v>
      </c>
      <c r="BK355" s="83" t="n">
        <f aca="false">BK169</f>
        <v>1966.83028052656</v>
      </c>
      <c r="BL355" s="83" t="n">
        <f aca="false">BL169</f>
        <v>1854.73481928553</v>
      </c>
      <c r="BM355" s="83" t="n">
        <f aca="false">BM169</f>
        <v>1593.94714501956</v>
      </c>
      <c r="BN355" s="83" t="n">
        <f aca="false">BN169</f>
        <v>1730.47473605086</v>
      </c>
      <c r="BO355" s="83" t="n">
        <f aca="false">BO169</f>
        <v>1863.64528537752</v>
      </c>
      <c r="BP355" s="83" t="n">
        <f aca="false">BP169</f>
        <v>930.042507837472</v>
      </c>
      <c r="BQ355" s="83" t="n">
        <f aca="false">BQ169</f>
        <v>931.982655788994</v>
      </c>
      <c r="BR355" s="83" t="n">
        <f aca="false">BR169</f>
        <v>927.607745366064</v>
      </c>
      <c r="BS355" s="83" t="n">
        <f aca="false">BS169</f>
        <v>927.607745366064</v>
      </c>
      <c r="BT355" s="83" t="n">
        <f aca="false">BT169</f>
        <v>542.9028620751</v>
      </c>
      <c r="BU355" s="83" t="n">
        <f aca="false">BU169</f>
        <v>537.314273754791</v>
      </c>
      <c r="BV355" s="83" t="n">
        <f aca="false">BV169</f>
        <v>535.967233629147</v>
      </c>
      <c r="BW355" s="83" t="n">
        <f aca="false">BW169</f>
        <v>535.967233629147</v>
      </c>
      <c r="BX355" s="83" t="n">
        <f aca="false">BX169</f>
        <v>535.967233629147</v>
      </c>
      <c r="BY355" s="83" t="n">
        <f aca="false">BY169</f>
        <v>537.314273754791</v>
      </c>
      <c r="BZ355" s="83" t="n">
        <f aca="false">BZ169</f>
        <v>535.967233629147</v>
      </c>
      <c r="CA355" s="83" t="n">
        <f aca="false">CA169</f>
        <v>535.967233629147</v>
      </c>
      <c r="CB355" s="83" t="n">
        <f aca="false">CB169</f>
        <v>535.967233629147</v>
      </c>
      <c r="CC355" s="83" t="n">
        <f aca="false">CC169</f>
        <v>51.0935605599128</v>
      </c>
      <c r="CD355" s="83" t="n">
        <f aca="false">CD169</f>
        <v>0</v>
      </c>
      <c r="CE355" s="83" t="n">
        <f aca="false">CE169</f>
        <v>0</v>
      </c>
      <c r="CF355" s="83" t="n">
        <f aca="false">CF169</f>
        <v>0</v>
      </c>
      <c r="CG355" s="83" t="n">
        <f aca="false">CG169</f>
        <v>0</v>
      </c>
      <c r="CH355" s="83" t="n">
        <f aca="false">CH169</f>
        <v>0</v>
      </c>
      <c r="CI355" s="83" t="n">
        <f aca="false">CI169</f>
        <v>0</v>
      </c>
      <c r="CJ355" s="83" t="n">
        <f aca="false">CJ169</f>
        <v>0</v>
      </c>
      <c r="CK355" s="83" t="n">
        <f aca="false">CK169</f>
        <v>0</v>
      </c>
      <c r="CL355" s="83" t="n">
        <f aca="false">CL169</f>
        <v>0</v>
      </c>
      <c r="CM355" s="83" t="n">
        <f aca="false">CM169</f>
        <v>0</v>
      </c>
      <c r="CN355" s="83" t="n">
        <f aca="false">CN169</f>
        <v>0</v>
      </c>
      <c r="CO355" s="83" t="n">
        <f aca="false">CO169</f>
        <v>0</v>
      </c>
      <c r="CP355" s="83" t="n">
        <f aca="false">CP169</f>
        <v>0</v>
      </c>
      <c r="CQ355" s="83" t="n">
        <f aca="false">CQ169</f>
        <v>0</v>
      </c>
      <c r="CR355" s="83" t="n">
        <f aca="false">CR169</f>
        <v>0</v>
      </c>
      <c r="CS355" s="83" t="n">
        <f aca="false">CS169</f>
        <v>0</v>
      </c>
      <c r="CT355" s="83" t="n">
        <f aca="false">CT169</f>
        <v>0</v>
      </c>
      <c r="CU355" s="83" t="n">
        <f aca="false">CU169</f>
        <v>0</v>
      </c>
      <c r="CV355" s="83" t="n">
        <f aca="false">CV169</f>
        <v>0</v>
      </c>
      <c r="CW355" s="83" t="n">
        <f aca="false">CW169</f>
        <v>0</v>
      </c>
      <c r="CX355" s="83" t="n">
        <f aca="false">CX169</f>
        <v>0</v>
      </c>
      <c r="CY355" s="83" t="n">
        <f aca="false">CY169</f>
        <v>0</v>
      </c>
      <c r="CZ355" s="83" t="n">
        <f aca="false">CZ169</f>
        <v>0</v>
      </c>
      <c r="DA355" s="83" t="n">
        <f aca="false">DA169</f>
        <v>0</v>
      </c>
      <c r="DB355" s="83" t="n">
        <f aca="false">DB169</f>
        <v>0</v>
      </c>
    </row>
    <row r="356" customFormat="false" ht="14.25" hidden="false" customHeight="false" outlineLevel="3" collapsed="false">
      <c r="D356" s="145"/>
      <c r="E356" s="3" t="str">
        <f aca="false">E167</f>
        <v>Total Treatment and Refining Charges</v>
      </c>
      <c r="F356" s="83"/>
      <c r="G356" s="71" t="str">
        <f aca="false">G167</f>
        <v>US$'M</v>
      </c>
      <c r="Y356" s="99" t="n">
        <f aca="false">SUM(AA356:DB356)</f>
        <v>4061.4207195746</v>
      </c>
      <c r="AA356" s="83" t="n">
        <f aca="false">AA167</f>
        <v>0</v>
      </c>
      <c r="AB356" s="83" t="n">
        <f aca="false">AB167</f>
        <v>0</v>
      </c>
      <c r="AC356" s="83" t="n">
        <f aca="false">AC167</f>
        <v>0</v>
      </c>
      <c r="AD356" s="83" t="n">
        <f aca="false">AD167</f>
        <v>0</v>
      </c>
      <c r="AE356" s="83" t="n">
        <f aca="false">AE167</f>
        <v>62.0614898763517</v>
      </c>
      <c r="AF356" s="83" t="n">
        <f aca="false">AF167</f>
        <v>135.277295246867</v>
      </c>
      <c r="AG356" s="83" t="n">
        <f aca="false">AG167</f>
        <v>152.502563374843</v>
      </c>
      <c r="AH356" s="83" t="n">
        <f aca="false">AH167</f>
        <v>151.784679476295</v>
      </c>
      <c r="AI356" s="83" t="n">
        <f aca="false">AI167</f>
        <v>151.518308010757</v>
      </c>
      <c r="AJ356" s="83" t="n">
        <f aca="false">AJ167</f>
        <v>152.993632879739</v>
      </c>
      <c r="AK356" s="83" t="n">
        <f aca="false">AK167</f>
        <v>134.528193524584</v>
      </c>
      <c r="AL356" s="83" t="n">
        <f aca="false">AL167</f>
        <v>114.289358156931</v>
      </c>
      <c r="AM356" s="83" t="n">
        <f aca="false">AM167</f>
        <v>96.558183354118</v>
      </c>
      <c r="AN356" s="83" t="n">
        <f aca="false">AN167</f>
        <v>89.3576239051497</v>
      </c>
      <c r="AO356" s="83" t="n">
        <f aca="false">AO167</f>
        <v>94.4901608840697</v>
      </c>
      <c r="AP356" s="83" t="n">
        <f aca="false">AP167</f>
        <v>99.8196583024521</v>
      </c>
      <c r="AQ356" s="83" t="n">
        <f aca="false">AQ167</f>
        <v>112.391809941364</v>
      </c>
      <c r="AR356" s="83" t="n">
        <f aca="false">AR167</f>
        <v>113.076142052852</v>
      </c>
      <c r="AS356" s="83" t="n">
        <f aca="false">AS167</f>
        <v>113.629154010168</v>
      </c>
      <c r="AT356" s="83" t="n">
        <f aca="false">AT167</f>
        <v>98.0071461348382</v>
      </c>
      <c r="AU356" s="83" t="n">
        <f aca="false">AU167</f>
        <v>97.9094274981078</v>
      </c>
      <c r="AV356" s="83" t="n">
        <f aca="false">AV167</f>
        <v>80.6450453148123</v>
      </c>
      <c r="AW356" s="83" t="n">
        <f aca="false">AW167</f>
        <v>91.5914656229109</v>
      </c>
      <c r="AX356" s="83" t="n">
        <f aca="false">AX167</f>
        <v>87.7885375502099</v>
      </c>
      <c r="AY356" s="83" t="n">
        <f aca="false">AY167</f>
        <v>85.6352507120584</v>
      </c>
      <c r="AZ356" s="83" t="n">
        <f aca="false">AZ167</f>
        <v>90.0795723464235</v>
      </c>
      <c r="BA356" s="83" t="n">
        <f aca="false">BA167</f>
        <v>81.2540906093386</v>
      </c>
      <c r="BB356" s="83" t="n">
        <f aca="false">BB167</f>
        <v>68.5439843911464</v>
      </c>
      <c r="BC356" s="83" t="n">
        <f aca="false">BC167</f>
        <v>84.7721657435396</v>
      </c>
      <c r="BD356" s="83" t="n">
        <f aca="false">BD167</f>
        <v>89.4281409477889</v>
      </c>
      <c r="BE356" s="83" t="n">
        <f aca="false">BE167</f>
        <v>77.2650410247078</v>
      </c>
      <c r="BF356" s="83" t="n">
        <f aca="false">BF167</f>
        <v>75.2224697189894</v>
      </c>
      <c r="BG356" s="83" t="n">
        <f aca="false">BG167</f>
        <v>78.6968424960016</v>
      </c>
      <c r="BH356" s="83" t="n">
        <f aca="false">BH167</f>
        <v>79.4431241531872</v>
      </c>
      <c r="BI356" s="83" t="n">
        <f aca="false">BI167</f>
        <v>81.3678860189139</v>
      </c>
      <c r="BJ356" s="83" t="n">
        <f aca="false">BJ167</f>
        <v>96.305527458224</v>
      </c>
      <c r="BK356" s="83" t="n">
        <f aca="false">BK167</f>
        <v>93.7702441036062</v>
      </c>
      <c r="BL356" s="83" t="n">
        <f aca="false">BL167</f>
        <v>89.3311103482596</v>
      </c>
      <c r="BM356" s="83" t="n">
        <f aca="false">BM167</f>
        <v>77.0021482133355</v>
      </c>
      <c r="BN356" s="83" t="n">
        <f aca="false">BN167</f>
        <v>84.4266463876208</v>
      </c>
      <c r="BO356" s="83" t="n">
        <f aca="false">BO167</f>
        <v>91.0408197739473</v>
      </c>
      <c r="BP356" s="83" t="n">
        <f aca="false">BP167</f>
        <v>42.4039236548446</v>
      </c>
      <c r="BQ356" s="83" t="n">
        <f aca="false">BQ167</f>
        <v>42.6074143949746</v>
      </c>
      <c r="BR356" s="83" t="n">
        <f aca="false">BR167</f>
        <v>42.424092836167</v>
      </c>
      <c r="BS356" s="83" t="n">
        <f aca="false">BS167</f>
        <v>42.424092836167</v>
      </c>
      <c r="BT356" s="83" t="n">
        <f aca="false">BT167</f>
        <v>26.1679301316637</v>
      </c>
      <c r="BU356" s="83" t="n">
        <f aca="false">BU167</f>
        <v>26.1872565792327</v>
      </c>
      <c r="BV356" s="83" t="n">
        <f aca="false">BV167</f>
        <v>26.1219396227052</v>
      </c>
      <c r="BW356" s="83" t="n">
        <f aca="false">BW167</f>
        <v>26.1219396227052</v>
      </c>
      <c r="BX356" s="83" t="n">
        <f aca="false">BX167</f>
        <v>26.1219396227052</v>
      </c>
      <c r="BY356" s="83" t="n">
        <f aca="false">BY167</f>
        <v>26.1872565792327</v>
      </c>
      <c r="BZ356" s="83" t="n">
        <f aca="false">BZ167</f>
        <v>26.1219396227052</v>
      </c>
      <c r="CA356" s="83" t="n">
        <f aca="false">CA167</f>
        <v>26.1219396227052</v>
      </c>
      <c r="CB356" s="83" t="n">
        <f aca="false">CB167</f>
        <v>26.1219396227052</v>
      </c>
      <c r="CC356" s="83" t="n">
        <f aca="false">CC167</f>
        <v>2.4821752615799</v>
      </c>
      <c r="CD356" s="83" t="n">
        <f aca="false">CD167</f>
        <v>0</v>
      </c>
      <c r="CE356" s="83" t="n">
        <f aca="false">CE167</f>
        <v>0</v>
      </c>
      <c r="CF356" s="83" t="n">
        <f aca="false">CF167</f>
        <v>0</v>
      </c>
      <c r="CG356" s="83" t="n">
        <f aca="false">CG167</f>
        <v>0</v>
      </c>
      <c r="CH356" s="83" t="n">
        <f aca="false">CH167</f>
        <v>0</v>
      </c>
      <c r="CI356" s="83" t="n">
        <f aca="false">CI167</f>
        <v>0</v>
      </c>
      <c r="CJ356" s="83" t="n">
        <f aca="false">CJ167</f>
        <v>0</v>
      </c>
      <c r="CK356" s="83" t="n">
        <f aca="false">CK167</f>
        <v>0</v>
      </c>
      <c r="CL356" s="83" t="n">
        <f aca="false">CL167</f>
        <v>0</v>
      </c>
      <c r="CM356" s="83" t="n">
        <f aca="false">CM167</f>
        <v>0</v>
      </c>
      <c r="CN356" s="83" t="n">
        <f aca="false">CN167</f>
        <v>0</v>
      </c>
      <c r="CO356" s="83" t="n">
        <f aca="false">CO167</f>
        <v>0</v>
      </c>
      <c r="CP356" s="83" t="n">
        <f aca="false">CP167</f>
        <v>0</v>
      </c>
      <c r="CQ356" s="83" t="n">
        <f aca="false">CQ167</f>
        <v>0</v>
      </c>
      <c r="CR356" s="83" t="n">
        <f aca="false">CR167</f>
        <v>0</v>
      </c>
      <c r="CS356" s="83" t="n">
        <f aca="false">CS167</f>
        <v>0</v>
      </c>
      <c r="CT356" s="83" t="n">
        <f aca="false">CT167</f>
        <v>0</v>
      </c>
      <c r="CU356" s="83" t="n">
        <f aca="false">CU167</f>
        <v>0</v>
      </c>
      <c r="CV356" s="83" t="n">
        <f aca="false">CV167</f>
        <v>0</v>
      </c>
      <c r="CW356" s="83" t="n">
        <f aca="false">CW167</f>
        <v>0</v>
      </c>
      <c r="CX356" s="83" t="n">
        <f aca="false">CX167</f>
        <v>0</v>
      </c>
      <c r="CY356" s="83" t="n">
        <f aca="false">CY167</f>
        <v>0</v>
      </c>
      <c r="CZ356" s="83" t="n">
        <f aca="false">CZ167</f>
        <v>0</v>
      </c>
      <c r="DA356" s="83" t="n">
        <f aca="false">DA167</f>
        <v>0</v>
      </c>
      <c r="DB356" s="83" t="n">
        <f aca="false">DB167</f>
        <v>0</v>
      </c>
    </row>
    <row r="357" customFormat="false" ht="14.25" hidden="false" customHeight="false" outlineLevel="3" collapsed="false">
      <c r="D357" s="145"/>
      <c r="E357" s="3" t="str">
        <f aca="false">E194</f>
        <v>Total Transportation Charges</v>
      </c>
      <c r="F357" s="83"/>
      <c r="G357" s="71" t="str">
        <f aca="false">G194</f>
        <v>US$'M</v>
      </c>
      <c r="Y357" s="99" t="n">
        <f aca="false">SUM(AA357:DB357)</f>
        <v>3958.80722712107</v>
      </c>
      <c r="AA357" s="83" t="n">
        <f aca="false">AA194</f>
        <v>0</v>
      </c>
      <c r="AB357" s="83" t="n">
        <f aca="false">AB194</f>
        <v>0</v>
      </c>
      <c r="AC357" s="83" t="n">
        <f aca="false">AC194</f>
        <v>0</v>
      </c>
      <c r="AD357" s="83" t="n">
        <f aca="false">AD194</f>
        <v>0</v>
      </c>
      <c r="AE357" s="83" t="n">
        <f aca="false">AE194</f>
        <v>65.8005164664186</v>
      </c>
      <c r="AF357" s="83" t="n">
        <f aca="false">AF194</f>
        <v>114.395636134537</v>
      </c>
      <c r="AG357" s="83" t="n">
        <f aca="false">AG194</f>
        <v>125.593665251251</v>
      </c>
      <c r="AH357" s="83" t="n">
        <f aca="false">AH194</f>
        <v>124.949074370861</v>
      </c>
      <c r="AI357" s="83" t="n">
        <f aca="false">AI194</f>
        <v>122.954828313387</v>
      </c>
      <c r="AJ357" s="83" t="n">
        <f aca="false">AJ194</f>
        <v>124.173815539641</v>
      </c>
      <c r="AK357" s="83" t="n">
        <f aca="false">AK194</f>
        <v>112.518628123449</v>
      </c>
      <c r="AL357" s="83" t="n">
        <f aca="false">AL194</f>
        <v>99.840662023947</v>
      </c>
      <c r="AM357" s="83" t="n">
        <f aca="false">AM194</f>
        <v>88.9794185206811</v>
      </c>
      <c r="AN357" s="83" t="n">
        <f aca="false">AN194</f>
        <v>84.3273487393194</v>
      </c>
      <c r="AO357" s="83" t="n">
        <f aca="false">AO194</f>
        <v>87.1508960797123</v>
      </c>
      <c r="AP357" s="83" t="n">
        <f aca="false">AP194</f>
        <v>90.4592178412929</v>
      </c>
      <c r="AQ357" s="83" t="n">
        <f aca="false">AQ194</f>
        <v>98.1757498529454</v>
      </c>
      <c r="AR357" s="83" t="n">
        <f aca="false">AR194</f>
        <v>98.8096491660491</v>
      </c>
      <c r="AS357" s="83" t="n">
        <f aca="false">AS194</f>
        <v>99.2990696435885</v>
      </c>
      <c r="AT357" s="83" t="n">
        <f aca="false">AT194</f>
        <v>90.0141832529249</v>
      </c>
      <c r="AU357" s="83" t="n">
        <f aca="false">AU194</f>
        <v>90.0522204328732</v>
      </c>
      <c r="AV357" s="83" t="n">
        <f aca="false">AV194</f>
        <v>78.7619585281566</v>
      </c>
      <c r="AW357" s="83" t="n">
        <f aca="false">AW194</f>
        <v>85.6697772145863</v>
      </c>
      <c r="AX357" s="83" t="n">
        <f aca="false">AX194</f>
        <v>82.980520211699</v>
      </c>
      <c r="AY357" s="83" t="n">
        <f aca="false">AY194</f>
        <v>81.5700348280732</v>
      </c>
      <c r="AZ357" s="83" t="n">
        <f aca="false">AZ194</f>
        <v>84.446826265925</v>
      </c>
      <c r="BA357" s="83" t="n">
        <f aca="false">BA194</f>
        <v>78.709880608296</v>
      </c>
      <c r="BB357" s="83" t="n">
        <f aca="false">BB194</f>
        <v>70.7269513531529</v>
      </c>
      <c r="BC357" s="83" t="n">
        <f aca="false">BC194</f>
        <v>81.3329499718456</v>
      </c>
      <c r="BD357" s="83" t="n">
        <f aca="false">BD194</f>
        <v>84.502922418027</v>
      </c>
      <c r="BE357" s="83" t="n">
        <f aca="false">BE194</f>
        <v>76.3495471893094</v>
      </c>
      <c r="BF357" s="83" t="n">
        <f aca="false">BF194</f>
        <v>75.0456508246075</v>
      </c>
      <c r="BG357" s="83" t="n">
        <f aca="false">BG194</f>
        <v>77.2018695529321</v>
      </c>
      <c r="BH357" s="83" t="n">
        <f aca="false">BH194</f>
        <v>77.3371133985981</v>
      </c>
      <c r="BI357" s="83" t="n">
        <f aca="false">BI194</f>
        <v>78.4960416550302</v>
      </c>
      <c r="BJ357" s="83" t="n">
        <f aca="false">BJ194</f>
        <v>87.4419125147206</v>
      </c>
      <c r="BK357" s="83" t="n">
        <f aca="false">BK194</f>
        <v>85.6550000223067</v>
      </c>
      <c r="BL357" s="83" t="n">
        <f aca="false">BL194</f>
        <v>83.3045734560737</v>
      </c>
      <c r="BM357" s="83" t="n">
        <f aca="false">BM194</f>
        <v>75.6836403785873</v>
      </c>
      <c r="BN357" s="83" t="n">
        <f aca="false">BN194</f>
        <v>80.4653159447339</v>
      </c>
      <c r="BO357" s="83" t="n">
        <f aca="false">BO194</f>
        <v>84.3580683208608</v>
      </c>
      <c r="BP357" s="83" t="n">
        <f aca="false">BP194</f>
        <v>53.9953275775577</v>
      </c>
      <c r="BQ357" s="83" t="n">
        <f aca="false">BQ194</f>
        <v>54.1411414363102</v>
      </c>
      <c r="BR357" s="83" t="n">
        <f aca="false">BR194</f>
        <v>53.9952158575728</v>
      </c>
      <c r="BS357" s="83" t="n">
        <f aca="false">BS194</f>
        <v>53.9952158575728</v>
      </c>
      <c r="BT357" s="83" t="n">
        <f aca="false">BT194</f>
        <v>43.133800039794</v>
      </c>
      <c r="BU357" s="83" t="n">
        <f aca="false">BU194</f>
        <v>43.1431051093838</v>
      </c>
      <c r="BV357" s="83" t="n">
        <f aca="false">BV194</f>
        <v>43.0989927400337</v>
      </c>
      <c r="BW357" s="83" t="n">
        <f aca="false">BW194</f>
        <v>43.0989927400337</v>
      </c>
      <c r="BX357" s="83" t="n">
        <f aca="false">BX194</f>
        <v>43.0989927400337</v>
      </c>
      <c r="BY357" s="83" t="n">
        <f aca="false">BY194</f>
        <v>43.1431051093838</v>
      </c>
      <c r="BZ357" s="83" t="n">
        <f aca="false">BZ194</f>
        <v>43.0989927400337</v>
      </c>
      <c r="CA357" s="83" t="n">
        <f aca="false">CA194</f>
        <v>43.0989927400337</v>
      </c>
      <c r="CB357" s="83" t="n">
        <f aca="false">CB194</f>
        <v>43.0989927400337</v>
      </c>
      <c r="CC357" s="83" t="n">
        <f aca="false">CC194</f>
        <v>27.1312252828906</v>
      </c>
      <c r="CD357" s="83" t="n">
        <f aca="false">CD194</f>
        <v>0</v>
      </c>
      <c r="CE357" s="83" t="n">
        <f aca="false">CE194</f>
        <v>0</v>
      </c>
      <c r="CF357" s="83" t="n">
        <f aca="false">CF194</f>
        <v>0</v>
      </c>
      <c r="CG357" s="83" t="n">
        <f aca="false">CG194</f>
        <v>0</v>
      </c>
      <c r="CH357" s="83" t="n">
        <f aca="false">CH194</f>
        <v>0</v>
      </c>
      <c r="CI357" s="83" t="n">
        <f aca="false">CI194</f>
        <v>0</v>
      </c>
      <c r="CJ357" s="83" t="n">
        <f aca="false">CJ194</f>
        <v>0</v>
      </c>
      <c r="CK357" s="83" t="n">
        <f aca="false">CK194</f>
        <v>0</v>
      </c>
      <c r="CL357" s="83" t="n">
        <f aca="false">CL194</f>
        <v>0</v>
      </c>
      <c r="CM357" s="83" t="n">
        <f aca="false">CM194</f>
        <v>0</v>
      </c>
      <c r="CN357" s="83" t="n">
        <f aca="false">CN194</f>
        <v>0</v>
      </c>
      <c r="CO357" s="83" t="n">
        <f aca="false">CO194</f>
        <v>0</v>
      </c>
      <c r="CP357" s="83" t="n">
        <f aca="false">CP194</f>
        <v>0</v>
      </c>
      <c r="CQ357" s="83" t="n">
        <f aca="false">CQ194</f>
        <v>0</v>
      </c>
      <c r="CR357" s="83" t="n">
        <f aca="false">CR194</f>
        <v>0</v>
      </c>
      <c r="CS357" s="83" t="n">
        <f aca="false">CS194</f>
        <v>0</v>
      </c>
      <c r="CT357" s="83" t="n">
        <f aca="false">CT194</f>
        <v>0</v>
      </c>
      <c r="CU357" s="83" t="n">
        <f aca="false">CU194</f>
        <v>0</v>
      </c>
      <c r="CV357" s="83" t="n">
        <f aca="false">CV194</f>
        <v>0</v>
      </c>
      <c r="CW357" s="83" t="n">
        <f aca="false">CW194</f>
        <v>0</v>
      </c>
      <c r="CX357" s="83" t="n">
        <f aca="false">CX194</f>
        <v>0</v>
      </c>
      <c r="CY357" s="83" t="n">
        <f aca="false">CY194</f>
        <v>0</v>
      </c>
      <c r="CZ357" s="83" t="n">
        <f aca="false">CZ194</f>
        <v>0</v>
      </c>
      <c r="DA357" s="83" t="n">
        <f aca="false">DA194</f>
        <v>0</v>
      </c>
      <c r="DB357" s="83" t="n">
        <f aca="false">DB194</f>
        <v>0</v>
      </c>
    </row>
    <row r="358" customFormat="false" ht="14.25" hidden="false" customHeight="false" outlineLevel="3" collapsed="false">
      <c r="D358" s="145"/>
      <c r="E358" s="3" t="s">
        <v>416</v>
      </c>
      <c r="F358" s="83"/>
      <c r="G358" s="71" t="str">
        <f aca="false">G200</f>
        <v>US$'M</v>
      </c>
      <c r="Y358" s="99" t="n">
        <f aca="false">SUM(AA358:DB358)</f>
        <v>1117.1281922611</v>
      </c>
      <c r="AA358" s="83" t="n">
        <f aca="false">SUM(AA200:AA209)</f>
        <v>0</v>
      </c>
      <c r="AB358" s="83" t="n">
        <f aca="false">SUM(AB200:AB209)</f>
        <v>0</v>
      </c>
      <c r="AC358" s="83" t="n">
        <f aca="false">SUM(AC200:AC209)</f>
        <v>0</v>
      </c>
      <c r="AD358" s="83" t="n">
        <f aca="false">SUM(AD200:AD209)</f>
        <v>0</v>
      </c>
      <c r="AE358" s="83" t="n">
        <f aca="false">SUM(AE200:AE209)</f>
        <v>15.7370575880364</v>
      </c>
      <c r="AF358" s="83" t="n">
        <f aca="false">SUM(AF200:AF209)</f>
        <v>34.7486085248966</v>
      </c>
      <c r="AG358" s="83" t="n">
        <f aca="false">SUM(AG200:AG209)</f>
        <v>40.0087425748986</v>
      </c>
      <c r="AH358" s="83" t="n">
        <f aca="false">SUM(AH200:AH209)</f>
        <v>39.6782962948122</v>
      </c>
      <c r="AI358" s="83" t="n">
        <f aca="false">SUM(AI200:AI209)</f>
        <v>42.5511471426935</v>
      </c>
      <c r="AJ358" s="83" t="n">
        <f aca="false">SUM(AJ200:AJ209)</f>
        <v>43.9325753664897</v>
      </c>
      <c r="AK358" s="83" t="n">
        <f aca="false">SUM(AK200:AK209)</f>
        <v>37.2994553141422</v>
      </c>
      <c r="AL358" s="83" t="n">
        <f aca="false">SUM(AL200:AL209)</f>
        <v>31.6623348891581</v>
      </c>
      <c r="AM358" s="83" t="n">
        <f aca="false">SUM(AM200:AM209)</f>
        <v>25.9670444613298</v>
      </c>
      <c r="AN358" s="83" t="n">
        <f aca="false">SUM(AN200:AN209)</f>
        <v>24.3619402684699</v>
      </c>
      <c r="AO358" s="83" t="n">
        <f aca="false">SUM(AO200:AO209)</f>
        <v>26.4814103005505</v>
      </c>
      <c r="AP358" s="83" t="n">
        <f aca="false">SUM(AP200:AP209)</f>
        <v>28.0599947670588</v>
      </c>
      <c r="AQ358" s="83" t="n">
        <f aca="false">SUM(AQ200:AQ209)</f>
        <v>31.8976305816154</v>
      </c>
      <c r="AR358" s="83" t="n">
        <f aca="false">SUM(AR200:AR209)</f>
        <v>31.6978816164989</v>
      </c>
      <c r="AS358" s="83" t="n">
        <f aca="false">SUM(AS200:AS209)</f>
        <v>32.2523975811401</v>
      </c>
      <c r="AT358" s="83" t="n">
        <f aca="false">SUM(AT200:AT209)</f>
        <v>26.6293349084619</v>
      </c>
      <c r="AU358" s="83" t="n">
        <f aca="false">SUM(AU200:AU209)</f>
        <v>26.2504857840756</v>
      </c>
      <c r="AV358" s="83" t="n">
        <f aca="false">SUM(AV200:AV209)</f>
        <v>22.4282654058402</v>
      </c>
      <c r="AW358" s="83" t="n">
        <f aca="false">SUM(AW200:AW209)</f>
        <v>25.4552753645926</v>
      </c>
      <c r="AX358" s="83" t="n">
        <f aca="false">SUM(AX200:AX209)</f>
        <v>23.9463440801913</v>
      </c>
      <c r="AY358" s="83" t="n">
        <f aca="false">SUM(AY200:AY209)</f>
        <v>22.9673862401347</v>
      </c>
      <c r="AZ358" s="83" t="n">
        <f aca="false">SUM(AZ200:AZ209)</f>
        <v>24.4460470175971</v>
      </c>
      <c r="BA358" s="83" t="n">
        <f aca="false">SUM(BA200:BA209)</f>
        <v>22.5730280538667</v>
      </c>
      <c r="BB358" s="83" t="n">
        <f aca="false">SUM(BB200:BB209)</f>
        <v>18.8135332099811</v>
      </c>
      <c r="BC358" s="83" t="n">
        <f aca="false">SUM(BC200:BC209)</f>
        <v>22.3797936980459</v>
      </c>
      <c r="BD358" s="83" t="n">
        <f aca="false">SUM(BD200:BD209)</f>
        <v>23.2060396516224</v>
      </c>
      <c r="BE358" s="83" t="n">
        <f aca="false">SUM(BE200:BE209)</f>
        <v>21.3772741611783</v>
      </c>
      <c r="BF358" s="83" t="n">
        <f aca="false">SUM(BF200:BF209)</f>
        <v>20.9579693987152</v>
      </c>
      <c r="BG358" s="83" t="n">
        <f aca="false">SUM(BG200:BG209)</f>
        <v>21.6082680126047</v>
      </c>
      <c r="BH358" s="83" t="n">
        <f aca="false">SUM(BH200:BH209)</f>
        <v>21.9557109188531</v>
      </c>
      <c r="BI358" s="83" t="n">
        <f aca="false">SUM(BI200:BI209)</f>
        <v>22.716181957432</v>
      </c>
      <c r="BJ358" s="83" t="n">
        <f aca="false">SUM(BJ200:BJ209)</f>
        <v>27.1700993330938</v>
      </c>
      <c r="BK358" s="83" t="n">
        <f aca="false">SUM(BK200:BK209)</f>
        <v>26.8110755460097</v>
      </c>
      <c r="BL358" s="83" t="n">
        <f aca="false">SUM(BL200:BL209)</f>
        <v>25.231487032218</v>
      </c>
      <c r="BM358" s="83" t="n">
        <f aca="false">SUM(BM200:BM209)</f>
        <v>21.6189203464146</v>
      </c>
      <c r="BN358" s="83" t="n">
        <f aca="false">SUM(BN200:BN209)</f>
        <v>23.4837416057776</v>
      </c>
      <c r="BO358" s="83" t="n">
        <f aca="false">SUM(BO200:BO209)</f>
        <v>25.3236959592407</v>
      </c>
      <c r="BP358" s="83" t="n">
        <f aca="false">SUM(BP200:BP209)</f>
        <v>12.504648849076</v>
      </c>
      <c r="BQ358" s="83" t="n">
        <f aca="false">SUM(BQ200:BQ209)</f>
        <v>12.5285114993656</v>
      </c>
      <c r="BR358" s="83" t="n">
        <f aca="false">SUM(BR200:BR209)</f>
        <v>12.4678265500849</v>
      </c>
      <c r="BS358" s="83" t="n">
        <f aca="false">SUM(BS200:BS209)</f>
        <v>12.4678265500849</v>
      </c>
      <c r="BT358" s="83" t="n">
        <f aca="false">SUM(BT200:BT209)</f>
        <v>7.10401697855463</v>
      </c>
      <c r="BU358" s="83" t="n">
        <f aca="false">SUM(BU200:BU209)</f>
        <v>7.01975868099262</v>
      </c>
      <c r="BV358" s="83" t="n">
        <f aca="false">SUM(BV200:BV209)</f>
        <v>7.00119451899613</v>
      </c>
      <c r="BW358" s="83" t="n">
        <f aca="false">SUM(BW200:BW209)</f>
        <v>7.00119451899613</v>
      </c>
      <c r="BX358" s="83" t="n">
        <f aca="false">SUM(BX200:BX209)</f>
        <v>7.00119451899613</v>
      </c>
      <c r="BY358" s="83" t="n">
        <f aca="false">SUM(BY200:BY209)</f>
        <v>7.01975868099262</v>
      </c>
      <c r="BZ358" s="83" t="n">
        <f aca="false">SUM(BZ200:BZ209)</f>
        <v>7.00119451899613</v>
      </c>
      <c r="CA358" s="83" t="n">
        <f aca="false">SUM(CA200:CA209)</f>
        <v>7.00119451899613</v>
      </c>
      <c r="CB358" s="83" t="n">
        <f aca="false">SUM(CB200:CB209)</f>
        <v>7.00119451899613</v>
      </c>
      <c r="CC358" s="83" t="n">
        <f aca="false">SUM(CC200:CC209)</f>
        <v>0.322202400231634</v>
      </c>
      <c r="CD358" s="83" t="n">
        <f aca="false">SUM(CD200:CD209)</f>
        <v>0</v>
      </c>
      <c r="CE358" s="83" t="n">
        <f aca="false">SUM(CE200:CE209)</f>
        <v>0</v>
      </c>
      <c r="CF358" s="83" t="n">
        <f aca="false">SUM(CF200:CF209)</f>
        <v>0</v>
      </c>
      <c r="CG358" s="83" t="n">
        <f aca="false">SUM(CG200:CG209)</f>
        <v>0</v>
      </c>
      <c r="CH358" s="83" t="n">
        <f aca="false">SUM(CH200:CH209)</f>
        <v>0</v>
      </c>
      <c r="CI358" s="83" t="n">
        <f aca="false">SUM(CI200:CI209)</f>
        <v>0</v>
      </c>
      <c r="CJ358" s="83" t="n">
        <f aca="false">SUM(CJ200:CJ209)</f>
        <v>0</v>
      </c>
      <c r="CK358" s="83" t="n">
        <f aca="false">SUM(CK200:CK209)</f>
        <v>0</v>
      </c>
      <c r="CL358" s="83" t="n">
        <f aca="false">SUM(CL200:CL209)</f>
        <v>0</v>
      </c>
      <c r="CM358" s="83" t="n">
        <f aca="false">SUM(CM200:CM209)</f>
        <v>0</v>
      </c>
      <c r="CN358" s="83" t="n">
        <f aca="false">SUM(CN200:CN209)</f>
        <v>0</v>
      </c>
      <c r="CO358" s="83" t="n">
        <f aca="false">SUM(CO200:CO209)</f>
        <v>0</v>
      </c>
      <c r="CP358" s="83" t="n">
        <f aca="false">SUM(CP200:CP209)</f>
        <v>0</v>
      </c>
      <c r="CQ358" s="83" t="n">
        <f aca="false">SUM(CQ200:CQ209)</f>
        <v>0</v>
      </c>
      <c r="CR358" s="83" t="n">
        <f aca="false">SUM(CR200:CR209)</f>
        <v>0</v>
      </c>
      <c r="CS358" s="83" t="n">
        <f aca="false">SUM(CS200:CS209)</f>
        <v>0</v>
      </c>
      <c r="CT358" s="83" t="n">
        <f aca="false">SUM(CT200:CT209)</f>
        <v>0</v>
      </c>
      <c r="CU358" s="83" t="n">
        <f aca="false">SUM(CU200:CU209)</f>
        <v>0</v>
      </c>
      <c r="CV358" s="83" t="n">
        <f aca="false">SUM(CV200:CV209)</f>
        <v>0</v>
      </c>
      <c r="CW358" s="83" t="n">
        <f aca="false">SUM(CW200:CW209)</f>
        <v>0</v>
      </c>
      <c r="CX358" s="83" t="n">
        <f aca="false">SUM(CX200:CX209)</f>
        <v>0</v>
      </c>
      <c r="CY358" s="83" t="n">
        <f aca="false">SUM(CY200:CY209)</f>
        <v>0</v>
      </c>
      <c r="CZ358" s="83" t="n">
        <f aca="false">SUM(CZ200:CZ209)</f>
        <v>0</v>
      </c>
      <c r="DA358" s="83" t="n">
        <f aca="false">SUM(DA200:DA209)</f>
        <v>0</v>
      </c>
      <c r="DB358" s="83" t="n">
        <f aca="false">SUM(DB200:DB209)</f>
        <v>0</v>
      </c>
    </row>
    <row r="359" customFormat="false" ht="14.25" hidden="false" customHeight="false" outlineLevel="3" collapsed="false">
      <c r="E359" s="131" t="str">
        <f aca="false">E210</f>
        <v>Net revenue</v>
      </c>
      <c r="G359" s="71" t="str">
        <f aca="false">G210</f>
        <v>US$'M</v>
      </c>
      <c r="Y359" s="132" t="n">
        <f aca="false">SUM(AA359:DB359)</f>
        <v>73358.0846251454</v>
      </c>
      <c r="AA359" s="132" t="n">
        <f aca="false">AA210</f>
        <v>0</v>
      </c>
      <c r="AB359" s="132" t="n">
        <f aca="false">AB210</f>
        <v>0</v>
      </c>
      <c r="AC359" s="132" t="n">
        <f aca="false">AC210</f>
        <v>0</v>
      </c>
      <c r="AD359" s="132" t="n">
        <f aca="false">AD210</f>
        <v>0</v>
      </c>
      <c r="AE359" s="132" t="n">
        <f aca="false">AE210</f>
        <v>1033.40011494773</v>
      </c>
      <c r="AF359" s="132" t="n">
        <f aca="false">AF210</f>
        <v>2281.82529313487</v>
      </c>
      <c r="AG359" s="132" t="n">
        <f aca="false">AG210</f>
        <v>2627.24076241834</v>
      </c>
      <c r="AH359" s="132" t="n">
        <f aca="false">AH210</f>
        <v>2605.54145669267</v>
      </c>
      <c r="AI359" s="132" t="n">
        <f aca="false">AI210</f>
        <v>2794.19199570354</v>
      </c>
      <c r="AJ359" s="132" t="n">
        <f aca="false">AJ210</f>
        <v>2884.90578239949</v>
      </c>
      <c r="AK359" s="132" t="n">
        <f aca="false">AK210</f>
        <v>2449.330898962</v>
      </c>
      <c r="AL359" s="132" t="n">
        <f aca="false">AL210</f>
        <v>2079.15999105472</v>
      </c>
      <c r="AM359" s="132" t="n">
        <f aca="false">AM210</f>
        <v>1705.16925296065</v>
      </c>
      <c r="AN359" s="132" t="n">
        <f aca="false">AN210</f>
        <v>1599.76741096285</v>
      </c>
      <c r="AO359" s="132" t="n">
        <f aca="false">AO210</f>
        <v>1738.94594306948</v>
      </c>
      <c r="AP359" s="132" t="n">
        <f aca="false">AP210</f>
        <v>1842.60632303686</v>
      </c>
      <c r="AQ359" s="132" t="n">
        <f aca="false">AQ210</f>
        <v>2094.61107485941</v>
      </c>
      <c r="AR359" s="132" t="n">
        <f aca="false">AR210</f>
        <v>2081.49422615009</v>
      </c>
      <c r="AS359" s="132" t="n">
        <f aca="false">AS210</f>
        <v>2117.90744116153</v>
      </c>
      <c r="AT359" s="132" t="n">
        <f aca="false">AT210</f>
        <v>1748.659658989</v>
      </c>
      <c r="AU359" s="132" t="n">
        <f aca="false">AU210</f>
        <v>1723.78189982096</v>
      </c>
      <c r="AV359" s="132" t="n">
        <f aca="false">AV210</f>
        <v>1472.78942831684</v>
      </c>
      <c r="AW359" s="132" t="n">
        <f aca="false">AW210</f>
        <v>1671.56308227491</v>
      </c>
      <c r="AX359" s="132" t="n">
        <f aca="false">AX210</f>
        <v>1572.47659459923</v>
      </c>
      <c r="AY359" s="132" t="n">
        <f aca="false">AY210</f>
        <v>1508.19169643551</v>
      </c>
      <c r="AZ359" s="132" t="n">
        <f aca="false">AZ210</f>
        <v>1605.29042082221</v>
      </c>
      <c r="BA359" s="132" t="n">
        <f aca="false">BA210</f>
        <v>1482.29550887058</v>
      </c>
      <c r="BB359" s="132" t="n">
        <f aca="false">BB210</f>
        <v>1235.42201412209</v>
      </c>
      <c r="BC359" s="132" t="n">
        <f aca="false">BC210</f>
        <v>1469.60645283835</v>
      </c>
      <c r="BD359" s="132" t="n">
        <f aca="false">BD210</f>
        <v>1523.86327045654</v>
      </c>
      <c r="BE359" s="132" t="n">
        <f aca="false">BE210</f>
        <v>1403.77433658404</v>
      </c>
      <c r="BF359" s="132" t="n">
        <f aca="false">BF210</f>
        <v>1376.23999051563</v>
      </c>
      <c r="BG359" s="132" t="n">
        <f aca="false">BG210</f>
        <v>1418.94293282771</v>
      </c>
      <c r="BH359" s="132" t="n">
        <f aca="false">BH210</f>
        <v>1441.75835033802</v>
      </c>
      <c r="BI359" s="132" t="n">
        <f aca="false">BI210</f>
        <v>1491.69594853803</v>
      </c>
      <c r="BJ359" s="132" t="n">
        <f aca="false">BJ210</f>
        <v>1784.1698562065</v>
      </c>
      <c r="BK359" s="132" t="n">
        <f aca="false">BK210</f>
        <v>1760.59396085464</v>
      </c>
      <c r="BL359" s="132" t="n">
        <f aca="false">BL210</f>
        <v>1656.86764844898</v>
      </c>
      <c r="BM359" s="132" t="n">
        <f aca="false">BM210</f>
        <v>1419.64243608123</v>
      </c>
      <c r="BN359" s="132" t="n">
        <f aca="false">BN210</f>
        <v>1542.09903211273</v>
      </c>
      <c r="BO359" s="132" t="n">
        <f aca="false">BO210</f>
        <v>1662.92270132348</v>
      </c>
      <c r="BP359" s="132" t="n">
        <f aca="false">BP210</f>
        <v>821.138607755994</v>
      </c>
      <c r="BQ359" s="132" t="n">
        <f aca="false">BQ210</f>
        <v>822.705588458343</v>
      </c>
      <c r="BR359" s="132" t="n">
        <f aca="false">BR210</f>
        <v>818.720610122239</v>
      </c>
      <c r="BS359" s="132" t="n">
        <f aca="false">BS210</f>
        <v>818.720610122239</v>
      </c>
      <c r="BT359" s="132" t="n">
        <f aca="false">BT210</f>
        <v>466.497114925088</v>
      </c>
      <c r="BU359" s="132" t="n">
        <f aca="false">BU210</f>
        <v>460.964153385182</v>
      </c>
      <c r="BV359" s="132" t="n">
        <f aca="false">BV210</f>
        <v>459.745106747412</v>
      </c>
      <c r="BW359" s="132" t="n">
        <f aca="false">BW210</f>
        <v>459.745106747412</v>
      </c>
      <c r="BX359" s="132" t="n">
        <f aca="false">BX210</f>
        <v>459.745106747412</v>
      </c>
      <c r="BY359" s="132" t="n">
        <f aca="false">BY210</f>
        <v>460.964153385182</v>
      </c>
      <c r="BZ359" s="132" t="n">
        <f aca="false">BZ210</f>
        <v>459.745106747412</v>
      </c>
      <c r="CA359" s="132" t="n">
        <f aca="false">CA210</f>
        <v>459.745106747412</v>
      </c>
      <c r="CB359" s="132" t="n">
        <f aca="false">CB210</f>
        <v>459.745106747412</v>
      </c>
      <c r="CC359" s="132" t="n">
        <f aca="false">CC210</f>
        <v>21.1579576152107</v>
      </c>
      <c r="CD359" s="132" t="n">
        <f aca="false">CD210</f>
        <v>0</v>
      </c>
      <c r="CE359" s="132" t="n">
        <f aca="false">CE210</f>
        <v>0</v>
      </c>
      <c r="CF359" s="132" t="n">
        <f aca="false">CF210</f>
        <v>0</v>
      </c>
      <c r="CG359" s="132" t="n">
        <f aca="false">CG210</f>
        <v>0</v>
      </c>
      <c r="CH359" s="132" t="n">
        <f aca="false">CH210</f>
        <v>0</v>
      </c>
      <c r="CI359" s="132" t="n">
        <f aca="false">CI210</f>
        <v>0</v>
      </c>
      <c r="CJ359" s="132" t="n">
        <f aca="false">CJ210</f>
        <v>0</v>
      </c>
      <c r="CK359" s="132" t="n">
        <f aca="false">CK210</f>
        <v>0</v>
      </c>
      <c r="CL359" s="132" t="n">
        <f aca="false">CL210</f>
        <v>0</v>
      </c>
      <c r="CM359" s="132" t="n">
        <f aca="false">CM210</f>
        <v>0</v>
      </c>
      <c r="CN359" s="132" t="n">
        <f aca="false">CN210</f>
        <v>0</v>
      </c>
      <c r="CO359" s="132" t="n">
        <f aca="false">CO210</f>
        <v>0</v>
      </c>
      <c r="CP359" s="132" t="n">
        <f aca="false">CP210</f>
        <v>0</v>
      </c>
      <c r="CQ359" s="132" t="n">
        <f aca="false">CQ210</f>
        <v>0</v>
      </c>
      <c r="CR359" s="132" t="n">
        <f aca="false">CR210</f>
        <v>0</v>
      </c>
      <c r="CS359" s="132" t="n">
        <f aca="false">CS210</f>
        <v>0</v>
      </c>
      <c r="CT359" s="132" t="n">
        <f aca="false">CT210</f>
        <v>0</v>
      </c>
      <c r="CU359" s="132" t="n">
        <f aca="false">CU210</f>
        <v>0</v>
      </c>
      <c r="CV359" s="132" t="n">
        <f aca="false">CV210</f>
        <v>0</v>
      </c>
      <c r="CW359" s="132" t="n">
        <f aca="false">CW210</f>
        <v>0</v>
      </c>
      <c r="CX359" s="132" t="n">
        <f aca="false">CX210</f>
        <v>0</v>
      </c>
      <c r="CY359" s="132" t="n">
        <f aca="false">CY210</f>
        <v>0</v>
      </c>
      <c r="CZ359" s="132" t="n">
        <f aca="false">CZ210</f>
        <v>0</v>
      </c>
      <c r="DA359" s="132" t="n">
        <f aca="false">DA210</f>
        <v>0</v>
      </c>
      <c r="DB359" s="132" t="n">
        <f aca="false">DB210</f>
        <v>0</v>
      </c>
    </row>
    <row r="360" customFormat="false" ht="14.25" hidden="false" customHeight="false" outlineLevel="3" collapsed="false">
      <c r="G360" s="71"/>
      <c r="AA360" s="83"/>
      <c r="AB360" s="83"/>
      <c r="AC360" s="83"/>
      <c r="AD360" s="83"/>
      <c r="AE360" s="83"/>
      <c r="AF360" s="83"/>
      <c r="AG360" s="83"/>
      <c r="AH360" s="83"/>
      <c r="AI360" s="83"/>
      <c r="AJ360" s="83"/>
      <c r="AK360" s="83"/>
      <c r="AL360" s="83"/>
      <c r="AM360" s="83"/>
      <c r="AN360" s="83"/>
      <c r="AO360" s="83"/>
      <c r="AP360" s="83"/>
      <c r="AQ360" s="83"/>
      <c r="AR360" s="83"/>
      <c r="AS360" s="83"/>
      <c r="AT360" s="83"/>
      <c r="AU360" s="83"/>
      <c r="AV360" s="83"/>
      <c r="AW360" s="83"/>
      <c r="AX360" s="83"/>
      <c r="AY360" s="83"/>
      <c r="AZ360" s="83"/>
      <c r="BA360" s="83"/>
      <c r="BB360" s="83"/>
      <c r="BC360" s="83"/>
      <c r="BD360" s="83"/>
      <c r="BE360" s="83"/>
      <c r="BF360" s="83"/>
      <c r="BG360" s="83"/>
      <c r="BH360" s="83"/>
      <c r="BI360" s="83"/>
      <c r="BJ360" s="83"/>
      <c r="BK360" s="83"/>
      <c r="BL360" s="83"/>
      <c r="BM360" s="83"/>
      <c r="BN360" s="83"/>
      <c r="BO360" s="83"/>
      <c r="BP360" s="83"/>
      <c r="BQ360" s="83"/>
      <c r="BR360" s="83"/>
      <c r="BS360" s="83"/>
      <c r="BT360" s="83"/>
      <c r="BU360" s="83"/>
      <c r="BV360" s="83"/>
      <c r="BW360" s="83"/>
      <c r="BX360" s="83"/>
      <c r="BY360" s="83"/>
      <c r="BZ360" s="83"/>
      <c r="CA360" s="83"/>
      <c r="CB360" s="83"/>
      <c r="CC360" s="83"/>
      <c r="CD360" s="83"/>
      <c r="CE360" s="83"/>
      <c r="CF360" s="83"/>
      <c r="CG360" s="83"/>
      <c r="CH360" s="83"/>
      <c r="CI360" s="83"/>
      <c r="CJ360" s="83"/>
      <c r="CK360" s="83"/>
      <c r="CL360" s="83"/>
      <c r="CM360" s="83"/>
      <c r="CN360" s="83"/>
      <c r="CO360" s="83"/>
      <c r="CP360" s="83"/>
      <c r="CQ360" s="83"/>
      <c r="CR360" s="83"/>
      <c r="CS360" s="83"/>
      <c r="CT360" s="83"/>
      <c r="CU360" s="83"/>
      <c r="CV360" s="83"/>
      <c r="CW360" s="83"/>
      <c r="CX360" s="83"/>
      <c r="CY360" s="83"/>
      <c r="CZ360" s="83"/>
      <c r="DA360" s="83"/>
      <c r="DB360" s="83"/>
    </row>
    <row r="361" customFormat="false" ht="14.25" hidden="false" customHeight="false" outlineLevel="3" collapsed="false">
      <c r="E361" s="3" t="str">
        <f aca="false">E226</f>
        <v>Total mining variable cost</v>
      </c>
      <c r="G361" s="71" t="str">
        <f aca="false">G226</f>
        <v>US$'M</v>
      </c>
      <c r="Y361" s="99" t="n">
        <f aca="false">SUM(AA361:DB361)</f>
        <v>8717.2</v>
      </c>
      <c r="AA361" s="83" t="n">
        <f aca="false">AA226</f>
        <v>0</v>
      </c>
      <c r="AB361" s="83" t="n">
        <f aca="false">AB226</f>
        <v>0</v>
      </c>
      <c r="AC361" s="83" t="n">
        <f aca="false">AC226</f>
        <v>0.9</v>
      </c>
      <c r="AD361" s="83" t="n">
        <f aca="false">AD226</f>
        <v>43.2</v>
      </c>
      <c r="AE361" s="83" t="n">
        <f aca="false">AE226</f>
        <v>230.3</v>
      </c>
      <c r="AF361" s="83" t="n">
        <f aca="false">AF226</f>
        <v>232.6</v>
      </c>
      <c r="AG361" s="83" t="n">
        <f aca="false">AG226</f>
        <v>209.8</v>
      </c>
      <c r="AH361" s="83" t="n">
        <f aca="false">AH226</f>
        <v>192.7</v>
      </c>
      <c r="AI361" s="83" t="n">
        <f aca="false">AI226</f>
        <v>245.9</v>
      </c>
      <c r="AJ361" s="83" t="n">
        <f aca="false">AJ226</f>
        <v>217.6</v>
      </c>
      <c r="AK361" s="83" t="n">
        <f aca="false">AK226</f>
        <v>258.2</v>
      </c>
      <c r="AL361" s="83" t="n">
        <f aca="false">AL226</f>
        <v>333.1</v>
      </c>
      <c r="AM361" s="83" t="n">
        <f aca="false">AM226</f>
        <v>264.1</v>
      </c>
      <c r="AN361" s="83" t="n">
        <f aca="false">AN226</f>
        <v>245.2</v>
      </c>
      <c r="AO361" s="83" t="n">
        <f aca="false">AO226</f>
        <v>255.3</v>
      </c>
      <c r="AP361" s="83" t="n">
        <f aca="false">AP226</f>
        <v>299.4</v>
      </c>
      <c r="AQ361" s="83" t="n">
        <f aca="false">AQ226</f>
        <v>302</v>
      </c>
      <c r="AR361" s="83" t="n">
        <f aca="false">AR226</f>
        <v>270.4</v>
      </c>
      <c r="AS361" s="83" t="n">
        <f aca="false">AS226</f>
        <v>240.7</v>
      </c>
      <c r="AT361" s="83" t="n">
        <f aca="false">AT226</f>
        <v>246.5</v>
      </c>
      <c r="AU361" s="83" t="n">
        <f aca="false">AU226</f>
        <v>245.1</v>
      </c>
      <c r="AV361" s="83" t="n">
        <f aca="false">AV226</f>
        <v>225.2</v>
      </c>
      <c r="AW361" s="83" t="n">
        <f aca="false">AW226</f>
        <v>225.5</v>
      </c>
      <c r="AX361" s="83" t="n">
        <f aca="false">AX226</f>
        <v>230.9</v>
      </c>
      <c r="AY361" s="83" t="n">
        <f aca="false">AY226</f>
        <v>225.3</v>
      </c>
      <c r="AZ361" s="83" t="n">
        <f aca="false">AZ226</f>
        <v>233.2</v>
      </c>
      <c r="BA361" s="83" t="n">
        <f aca="false">BA226</f>
        <v>243.2</v>
      </c>
      <c r="BB361" s="83" t="n">
        <f aca="false">BB226</f>
        <v>236.2</v>
      </c>
      <c r="BC361" s="83" t="n">
        <f aca="false">BC226</f>
        <v>240.8</v>
      </c>
      <c r="BD361" s="83" t="n">
        <f aca="false">BD226</f>
        <v>244.8</v>
      </c>
      <c r="BE361" s="83" t="n">
        <f aca="false">BE226</f>
        <v>187.7</v>
      </c>
      <c r="BF361" s="83" t="n">
        <f aca="false">BF226</f>
        <v>166</v>
      </c>
      <c r="BG361" s="83" t="n">
        <f aca="false">BG226</f>
        <v>165.9</v>
      </c>
      <c r="BH361" s="83" t="n">
        <f aca="false">BH226</f>
        <v>169.1</v>
      </c>
      <c r="BI361" s="83" t="n">
        <f aca="false">BI226</f>
        <v>164.5</v>
      </c>
      <c r="BJ361" s="83" t="n">
        <f aca="false">BJ226</f>
        <v>157.7</v>
      </c>
      <c r="BK361" s="83" t="n">
        <f aca="false">BK226</f>
        <v>165.6</v>
      </c>
      <c r="BL361" s="83" t="n">
        <f aca="false">BL226</f>
        <v>162.8</v>
      </c>
      <c r="BM361" s="83" t="n">
        <f aca="false">BM226</f>
        <v>94.3</v>
      </c>
      <c r="BN361" s="83" t="n">
        <f aca="false">BN226</f>
        <v>96.8</v>
      </c>
      <c r="BO361" s="83" t="n">
        <f aca="false">BO226</f>
        <v>97.4</v>
      </c>
      <c r="BP361" s="83" t="n">
        <f aca="false">BP226</f>
        <v>52.9</v>
      </c>
      <c r="BQ361" s="83" t="n">
        <f aca="false">BQ226</f>
        <v>47.7</v>
      </c>
      <c r="BR361" s="83" t="n">
        <f aca="false">BR226</f>
        <v>50.3</v>
      </c>
      <c r="BS361" s="83" t="n">
        <f aca="false">BS226</f>
        <v>49.2</v>
      </c>
      <c r="BT361" s="83" t="n">
        <f aca="false">BT226</f>
        <v>50.8</v>
      </c>
      <c r="BU361" s="83" t="n">
        <f aca="false">BU226</f>
        <v>50.5</v>
      </c>
      <c r="BV361" s="83" t="n">
        <f aca="false">BV226</f>
        <v>54.6</v>
      </c>
      <c r="BW361" s="83" t="n">
        <f aca="false">BW226</f>
        <v>51.9</v>
      </c>
      <c r="BX361" s="83" t="n">
        <f aca="false">BX226</f>
        <v>52.9</v>
      </c>
      <c r="BY361" s="83" t="n">
        <f aca="false">BY226</f>
        <v>52.7</v>
      </c>
      <c r="BZ361" s="83" t="n">
        <f aca="false">BZ226</f>
        <v>51</v>
      </c>
      <c r="CA361" s="83" t="n">
        <f aca="false">CA226</f>
        <v>48.1</v>
      </c>
      <c r="CB361" s="83" t="n">
        <f aca="false">CB226</f>
        <v>38.7</v>
      </c>
      <c r="CC361" s="83" t="n">
        <f aca="false">CC226</f>
        <v>0</v>
      </c>
      <c r="CD361" s="83" t="n">
        <f aca="false">CD226</f>
        <v>0</v>
      </c>
      <c r="CE361" s="83" t="n">
        <f aca="false">CE226</f>
        <v>0</v>
      </c>
      <c r="CF361" s="83" t="n">
        <f aca="false">CF226</f>
        <v>0</v>
      </c>
      <c r="CG361" s="83" t="n">
        <f aca="false">CG226</f>
        <v>0</v>
      </c>
      <c r="CH361" s="83" t="n">
        <f aca="false">CH226</f>
        <v>0</v>
      </c>
      <c r="CI361" s="83" t="n">
        <f aca="false">CI226</f>
        <v>0</v>
      </c>
      <c r="CJ361" s="83" t="n">
        <f aca="false">CJ226</f>
        <v>0</v>
      </c>
      <c r="CK361" s="83" t="n">
        <f aca="false">CK226</f>
        <v>0</v>
      </c>
      <c r="CL361" s="83" t="n">
        <f aca="false">CL226</f>
        <v>0</v>
      </c>
      <c r="CM361" s="83" t="n">
        <f aca="false">CM226</f>
        <v>0</v>
      </c>
      <c r="CN361" s="83" t="n">
        <f aca="false">CN226</f>
        <v>0</v>
      </c>
      <c r="CO361" s="83" t="n">
        <f aca="false">CO226</f>
        <v>0</v>
      </c>
      <c r="CP361" s="83" t="n">
        <f aca="false">CP226</f>
        <v>0</v>
      </c>
      <c r="CQ361" s="83" t="n">
        <f aca="false">CQ226</f>
        <v>0</v>
      </c>
      <c r="CR361" s="83" t="n">
        <f aca="false">CR226</f>
        <v>0</v>
      </c>
      <c r="CS361" s="83" t="n">
        <f aca="false">CS226</f>
        <v>0</v>
      </c>
      <c r="CT361" s="83" t="n">
        <f aca="false">CT226</f>
        <v>0</v>
      </c>
      <c r="CU361" s="83" t="n">
        <f aca="false">CU226</f>
        <v>0</v>
      </c>
      <c r="CV361" s="83" t="n">
        <f aca="false">CV226</f>
        <v>0</v>
      </c>
      <c r="CW361" s="83" t="n">
        <f aca="false">CW226</f>
        <v>0</v>
      </c>
      <c r="CX361" s="83" t="n">
        <f aca="false">CX226</f>
        <v>0</v>
      </c>
      <c r="CY361" s="83" t="n">
        <f aca="false">CY226</f>
        <v>0</v>
      </c>
      <c r="CZ361" s="83" t="n">
        <f aca="false">CZ226</f>
        <v>0</v>
      </c>
      <c r="DA361" s="83" t="n">
        <f aca="false">DA226</f>
        <v>0</v>
      </c>
      <c r="DB361" s="83" t="n">
        <f aca="false">DB226</f>
        <v>0</v>
      </c>
    </row>
    <row r="362" customFormat="false" ht="14.25" hidden="false" customHeight="false" outlineLevel="3" collapsed="false">
      <c r="E362" s="3" t="str">
        <f aca="false">E239</f>
        <v>Total processing variable cost</v>
      </c>
      <c r="G362" s="71" t="str">
        <f aca="false">G239</f>
        <v>US$'M</v>
      </c>
      <c r="Y362" s="99" t="n">
        <f aca="false">SUM(AA362:DB362)</f>
        <v>7521.822</v>
      </c>
      <c r="AA362" s="83" t="n">
        <f aca="false">AA239</f>
        <v>0</v>
      </c>
      <c r="AB362" s="83" t="n">
        <f aca="false">AB239</f>
        <v>0</v>
      </c>
      <c r="AC362" s="83" t="n">
        <f aca="false">AC239</f>
        <v>0</v>
      </c>
      <c r="AD362" s="83" t="n">
        <f aca="false">AD239</f>
        <v>0</v>
      </c>
      <c r="AE362" s="83" t="n">
        <f aca="false">AE239</f>
        <v>94.122</v>
      </c>
      <c r="AF362" s="83" t="n">
        <f aca="false">AF239</f>
        <v>151.2</v>
      </c>
      <c r="AG362" s="83" t="n">
        <f aca="false">AG239</f>
        <v>151.578</v>
      </c>
      <c r="AH362" s="83" t="n">
        <f aca="false">AH239</f>
        <v>151.2</v>
      </c>
      <c r="AI362" s="83" t="n">
        <f aca="false">AI239</f>
        <v>151.2</v>
      </c>
      <c r="AJ362" s="83" t="n">
        <f aca="false">AJ239</f>
        <v>151.2</v>
      </c>
      <c r="AK362" s="83" t="n">
        <f aca="false">AK239</f>
        <v>151.578</v>
      </c>
      <c r="AL362" s="83" t="n">
        <f aca="false">AL239</f>
        <v>151.2</v>
      </c>
      <c r="AM362" s="83" t="n">
        <f aca="false">AM239</f>
        <v>151.2</v>
      </c>
      <c r="AN362" s="83" t="n">
        <f aca="false">AN239</f>
        <v>151.2</v>
      </c>
      <c r="AO362" s="83" t="n">
        <f aca="false">AO239</f>
        <v>151.578</v>
      </c>
      <c r="AP362" s="83" t="n">
        <f aca="false">AP239</f>
        <v>151.2</v>
      </c>
      <c r="AQ362" s="83" t="n">
        <f aca="false">AQ239</f>
        <v>151.2</v>
      </c>
      <c r="AR362" s="83" t="n">
        <f aca="false">AR239</f>
        <v>151.2</v>
      </c>
      <c r="AS362" s="83" t="n">
        <f aca="false">AS239</f>
        <v>151.578</v>
      </c>
      <c r="AT362" s="83" t="n">
        <f aca="false">AT239</f>
        <v>151.2</v>
      </c>
      <c r="AU362" s="83" t="n">
        <f aca="false">AU239</f>
        <v>151.2</v>
      </c>
      <c r="AV362" s="83" t="n">
        <f aca="false">AV239</f>
        <v>151.2</v>
      </c>
      <c r="AW362" s="83" t="n">
        <f aca="false">AW239</f>
        <v>151.578</v>
      </c>
      <c r="AX362" s="83" t="n">
        <f aca="false">AX239</f>
        <v>151.2</v>
      </c>
      <c r="AY362" s="83" t="n">
        <f aca="false">AY239</f>
        <v>151.2</v>
      </c>
      <c r="AZ362" s="83" t="n">
        <f aca="false">AZ239</f>
        <v>151.2</v>
      </c>
      <c r="BA362" s="83" t="n">
        <f aca="false">BA239</f>
        <v>151.578</v>
      </c>
      <c r="BB362" s="83" t="n">
        <f aca="false">BB239</f>
        <v>151.2</v>
      </c>
      <c r="BC362" s="83" t="n">
        <f aca="false">BC239</f>
        <v>151.2</v>
      </c>
      <c r="BD362" s="83" t="n">
        <f aca="false">BD239</f>
        <v>151.2</v>
      </c>
      <c r="BE362" s="83" t="n">
        <f aca="false">BE239</f>
        <v>151.578</v>
      </c>
      <c r="BF362" s="83" t="n">
        <f aca="false">BF239</f>
        <v>151.2</v>
      </c>
      <c r="BG362" s="83" t="n">
        <f aca="false">BG239</f>
        <v>151.2</v>
      </c>
      <c r="BH362" s="83" t="n">
        <f aca="false">BH239</f>
        <v>151.2</v>
      </c>
      <c r="BI362" s="83" t="n">
        <f aca="false">BI239</f>
        <v>151.578</v>
      </c>
      <c r="BJ362" s="83" t="n">
        <f aca="false">BJ239</f>
        <v>151.2</v>
      </c>
      <c r="BK362" s="83" t="n">
        <f aca="false">BK239</f>
        <v>151.2</v>
      </c>
      <c r="BL362" s="83" t="n">
        <f aca="false">BL239</f>
        <v>151.2</v>
      </c>
      <c r="BM362" s="83" t="n">
        <f aca="false">BM239</f>
        <v>151.578</v>
      </c>
      <c r="BN362" s="83" t="n">
        <f aca="false">BN239</f>
        <v>151.2</v>
      </c>
      <c r="BO362" s="83" t="n">
        <f aca="false">BO239</f>
        <v>151.2</v>
      </c>
      <c r="BP362" s="83" t="n">
        <f aca="false">BP239</f>
        <v>151.2</v>
      </c>
      <c r="BQ362" s="83" t="n">
        <f aca="false">BQ239</f>
        <v>151.578</v>
      </c>
      <c r="BR362" s="83" t="n">
        <f aca="false">BR239</f>
        <v>151.2</v>
      </c>
      <c r="BS362" s="83" t="n">
        <f aca="false">BS239</f>
        <v>151.2</v>
      </c>
      <c r="BT362" s="83" t="n">
        <f aca="false">BT239</f>
        <v>151.2</v>
      </c>
      <c r="BU362" s="83" t="n">
        <f aca="false">BU239</f>
        <v>151.578</v>
      </c>
      <c r="BV362" s="83" t="n">
        <f aca="false">BV239</f>
        <v>151.2</v>
      </c>
      <c r="BW362" s="83" t="n">
        <f aca="false">BW239</f>
        <v>151.2</v>
      </c>
      <c r="BX362" s="83" t="n">
        <f aca="false">BX239</f>
        <v>151.2</v>
      </c>
      <c r="BY362" s="83" t="n">
        <f aca="false">BY239</f>
        <v>151.578</v>
      </c>
      <c r="BZ362" s="83" t="n">
        <f aca="false">BZ239</f>
        <v>151.2</v>
      </c>
      <c r="CA362" s="83" t="n">
        <f aca="false">CA239</f>
        <v>151.2</v>
      </c>
      <c r="CB362" s="83" t="n">
        <f aca="false">CB239</f>
        <v>151.2</v>
      </c>
      <c r="CC362" s="83" t="n">
        <f aca="false">CC239</f>
        <v>14.364</v>
      </c>
      <c r="CD362" s="83" t="n">
        <f aca="false">CD239</f>
        <v>0</v>
      </c>
      <c r="CE362" s="83" t="n">
        <f aca="false">CE239</f>
        <v>0</v>
      </c>
      <c r="CF362" s="83" t="n">
        <f aca="false">CF239</f>
        <v>0</v>
      </c>
      <c r="CG362" s="83" t="n">
        <f aca="false">CG239</f>
        <v>0</v>
      </c>
      <c r="CH362" s="83" t="n">
        <f aca="false">CH239</f>
        <v>0</v>
      </c>
      <c r="CI362" s="83" t="n">
        <f aca="false">CI239</f>
        <v>0</v>
      </c>
      <c r="CJ362" s="83" t="n">
        <f aca="false">CJ239</f>
        <v>0</v>
      </c>
      <c r="CK362" s="83" t="n">
        <f aca="false">CK239</f>
        <v>0</v>
      </c>
      <c r="CL362" s="83" t="n">
        <f aca="false">CL239</f>
        <v>0</v>
      </c>
      <c r="CM362" s="83" t="n">
        <f aca="false">CM239</f>
        <v>0</v>
      </c>
      <c r="CN362" s="83" t="n">
        <f aca="false">CN239</f>
        <v>0</v>
      </c>
      <c r="CO362" s="83" t="n">
        <f aca="false">CO239</f>
        <v>0</v>
      </c>
      <c r="CP362" s="83" t="n">
        <f aca="false">CP239</f>
        <v>0</v>
      </c>
      <c r="CQ362" s="83" t="n">
        <f aca="false">CQ239</f>
        <v>0</v>
      </c>
      <c r="CR362" s="83" t="n">
        <f aca="false">CR239</f>
        <v>0</v>
      </c>
      <c r="CS362" s="83" t="n">
        <f aca="false">CS239</f>
        <v>0</v>
      </c>
      <c r="CT362" s="83" t="n">
        <f aca="false">CT239</f>
        <v>0</v>
      </c>
      <c r="CU362" s="83" t="n">
        <f aca="false">CU239</f>
        <v>0</v>
      </c>
      <c r="CV362" s="83" t="n">
        <f aca="false">CV239</f>
        <v>0</v>
      </c>
      <c r="CW362" s="83" t="n">
        <f aca="false">CW239</f>
        <v>0</v>
      </c>
      <c r="CX362" s="83" t="n">
        <f aca="false">CX239</f>
        <v>0</v>
      </c>
      <c r="CY362" s="83" t="n">
        <f aca="false">CY239</f>
        <v>0</v>
      </c>
      <c r="CZ362" s="83" t="n">
        <f aca="false">CZ239</f>
        <v>0</v>
      </c>
      <c r="DA362" s="83" t="n">
        <f aca="false">DA239</f>
        <v>0</v>
      </c>
      <c r="DB362" s="83" t="n">
        <f aca="false">DB239</f>
        <v>0</v>
      </c>
    </row>
    <row r="363" customFormat="false" ht="14.25" hidden="false" customHeight="false" outlineLevel="3" collapsed="false">
      <c r="E363" s="3" t="str">
        <f aca="false">E251</f>
        <v>Total mining fixed cost</v>
      </c>
      <c r="G363" s="71" t="str">
        <f aca="false">G251</f>
        <v>US$'M</v>
      </c>
      <c r="Y363" s="99" t="n">
        <f aca="false">SUM(AA363:DB363)</f>
        <v>0</v>
      </c>
      <c r="AA363" s="83" t="n">
        <f aca="false">AA251</f>
        <v>0</v>
      </c>
      <c r="AB363" s="83" t="n">
        <f aca="false">AB251</f>
        <v>0</v>
      </c>
      <c r="AC363" s="83" t="n">
        <f aca="false">AC251</f>
        <v>0</v>
      </c>
      <c r="AD363" s="83" t="n">
        <f aca="false">AD251</f>
        <v>0</v>
      </c>
      <c r="AE363" s="83" t="n">
        <f aca="false">AE251</f>
        <v>0</v>
      </c>
      <c r="AF363" s="83" t="n">
        <f aca="false">AF251</f>
        <v>0</v>
      </c>
      <c r="AG363" s="83" t="n">
        <f aca="false">AG251</f>
        <v>0</v>
      </c>
      <c r="AH363" s="83" t="n">
        <f aca="false">AH251</f>
        <v>0</v>
      </c>
      <c r="AI363" s="83" t="n">
        <f aca="false">AI251</f>
        <v>0</v>
      </c>
      <c r="AJ363" s="83" t="n">
        <f aca="false">AJ251</f>
        <v>0</v>
      </c>
      <c r="AK363" s="83" t="n">
        <f aca="false">AK251</f>
        <v>0</v>
      </c>
      <c r="AL363" s="83" t="n">
        <f aca="false">AL251</f>
        <v>0</v>
      </c>
      <c r="AM363" s="83" t="n">
        <f aca="false">AM251</f>
        <v>0</v>
      </c>
      <c r="AN363" s="83" t="n">
        <f aca="false">AN251</f>
        <v>0</v>
      </c>
      <c r="AO363" s="83" t="n">
        <f aca="false">AO251</f>
        <v>0</v>
      </c>
      <c r="AP363" s="83" t="n">
        <f aca="false">AP251</f>
        <v>0</v>
      </c>
      <c r="AQ363" s="83" t="n">
        <f aca="false">AQ251</f>
        <v>0</v>
      </c>
      <c r="AR363" s="83" t="n">
        <f aca="false">AR251</f>
        <v>0</v>
      </c>
      <c r="AS363" s="83" t="n">
        <f aca="false">AS251</f>
        <v>0</v>
      </c>
      <c r="AT363" s="83" t="n">
        <f aca="false">AT251</f>
        <v>0</v>
      </c>
      <c r="AU363" s="83" t="n">
        <f aca="false">AU251</f>
        <v>0</v>
      </c>
      <c r="AV363" s="83" t="n">
        <f aca="false">AV251</f>
        <v>0</v>
      </c>
      <c r="AW363" s="83" t="n">
        <f aca="false">AW251</f>
        <v>0</v>
      </c>
      <c r="AX363" s="83" t="n">
        <f aca="false">AX251</f>
        <v>0</v>
      </c>
      <c r="AY363" s="83" t="n">
        <f aca="false">AY251</f>
        <v>0</v>
      </c>
      <c r="AZ363" s="83" t="n">
        <f aca="false">AZ251</f>
        <v>0</v>
      </c>
      <c r="BA363" s="83" t="n">
        <f aca="false">BA251</f>
        <v>0</v>
      </c>
      <c r="BB363" s="83" t="n">
        <f aca="false">BB251</f>
        <v>0</v>
      </c>
      <c r="BC363" s="83" t="n">
        <f aca="false">BC251</f>
        <v>0</v>
      </c>
      <c r="BD363" s="83" t="n">
        <f aca="false">BD251</f>
        <v>0</v>
      </c>
      <c r="BE363" s="83" t="n">
        <f aca="false">BE251</f>
        <v>0</v>
      </c>
      <c r="BF363" s="83" t="n">
        <f aca="false">BF251</f>
        <v>0</v>
      </c>
      <c r="BG363" s="83" t="n">
        <f aca="false">BG251</f>
        <v>0</v>
      </c>
      <c r="BH363" s="83" t="n">
        <f aca="false">BH251</f>
        <v>0</v>
      </c>
      <c r="BI363" s="83" t="n">
        <f aca="false">BI251</f>
        <v>0</v>
      </c>
      <c r="BJ363" s="83" t="n">
        <f aca="false">BJ251</f>
        <v>0</v>
      </c>
      <c r="BK363" s="83" t="n">
        <f aca="false">BK251</f>
        <v>0</v>
      </c>
      <c r="BL363" s="83" t="n">
        <f aca="false">BL251</f>
        <v>0</v>
      </c>
      <c r="BM363" s="83" t="n">
        <f aca="false">BM251</f>
        <v>0</v>
      </c>
      <c r="BN363" s="83" t="n">
        <f aca="false">BN251</f>
        <v>0</v>
      </c>
      <c r="BO363" s="83" t="n">
        <f aca="false">BO251</f>
        <v>0</v>
      </c>
      <c r="BP363" s="83" t="n">
        <f aca="false">BP251</f>
        <v>0</v>
      </c>
      <c r="BQ363" s="83" t="n">
        <f aca="false">BQ251</f>
        <v>0</v>
      </c>
      <c r="BR363" s="83" t="n">
        <f aca="false">BR251</f>
        <v>0</v>
      </c>
      <c r="BS363" s="83" t="n">
        <f aca="false">BS251</f>
        <v>0</v>
      </c>
      <c r="BT363" s="83" t="n">
        <f aca="false">BT251</f>
        <v>0</v>
      </c>
      <c r="BU363" s="83" t="n">
        <f aca="false">BU251</f>
        <v>0</v>
      </c>
      <c r="BV363" s="83" t="n">
        <f aca="false">BV251</f>
        <v>0</v>
      </c>
      <c r="BW363" s="83" t="n">
        <f aca="false">BW251</f>
        <v>0</v>
      </c>
      <c r="BX363" s="83" t="n">
        <f aca="false">BX251</f>
        <v>0</v>
      </c>
      <c r="BY363" s="83" t="n">
        <f aca="false">BY251</f>
        <v>0</v>
      </c>
      <c r="BZ363" s="83" t="n">
        <f aca="false">BZ251</f>
        <v>0</v>
      </c>
      <c r="CA363" s="83" t="n">
        <f aca="false">CA251</f>
        <v>0</v>
      </c>
      <c r="CB363" s="83" t="n">
        <f aca="false">CB251</f>
        <v>0</v>
      </c>
      <c r="CC363" s="83" t="n">
        <f aca="false">CC251</f>
        <v>0</v>
      </c>
      <c r="CD363" s="83" t="n">
        <f aca="false">CD251</f>
        <v>0</v>
      </c>
      <c r="CE363" s="83" t="n">
        <f aca="false">CE251</f>
        <v>0</v>
      </c>
      <c r="CF363" s="83" t="n">
        <f aca="false">CF251</f>
        <v>0</v>
      </c>
      <c r="CG363" s="83" t="n">
        <f aca="false">CG251</f>
        <v>0</v>
      </c>
      <c r="CH363" s="83" t="n">
        <f aca="false">CH251</f>
        <v>0</v>
      </c>
      <c r="CI363" s="83" t="n">
        <f aca="false">CI251</f>
        <v>0</v>
      </c>
      <c r="CJ363" s="83" t="n">
        <f aca="false">CJ251</f>
        <v>0</v>
      </c>
      <c r="CK363" s="83" t="n">
        <f aca="false">CK251</f>
        <v>0</v>
      </c>
      <c r="CL363" s="83" t="n">
        <f aca="false">CL251</f>
        <v>0</v>
      </c>
      <c r="CM363" s="83" t="n">
        <f aca="false">CM251</f>
        <v>0</v>
      </c>
      <c r="CN363" s="83" t="n">
        <f aca="false">CN251</f>
        <v>0</v>
      </c>
      <c r="CO363" s="83" t="n">
        <f aca="false">CO251</f>
        <v>0</v>
      </c>
      <c r="CP363" s="83" t="n">
        <f aca="false">CP251</f>
        <v>0</v>
      </c>
      <c r="CQ363" s="83" t="n">
        <f aca="false">CQ251</f>
        <v>0</v>
      </c>
      <c r="CR363" s="83" t="n">
        <f aca="false">CR251</f>
        <v>0</v>
      </c>
      <c r="CS363" s="83" t="n">
        <f aca="false">CS251</f>
        <v>0</v>
      </c>
      <c r="CT363" s="83" t="n">
        <f aca="false">CT251</f>
        <v>0</v>
      </c>
      <c r="CU363" s="83" t="n">
        <f aca="false">CU251</f>
        <v>0</v>
      </c>
      <c r="CV363" s="83" t="n">
        <f aca="false">CV251</f>
        <v>0</v>
      </c>
      <c r="CW363" s="83" t="n">
        <f aca="false">CW251</f>
        <v>0</v>
      </c>
      <c r="CX363" s="83" t="n">
        <f aca="false">CX251</f>
        <v>0</v>
      </c>
      <c r="CY363" s="83" t="n">
        <f aca="false">CY251</f>
        <v>0</v>
      </c>
      <c r="CZ363" s="83" t="n">
        <f aca="false">CZ251</f>
        <v>0</v>
      </c>
      <c r="DA363" s="83" t="n">
        <f aca="false">DA251</f>
        <v>0</v>
      </c>
      <c r="DB363" s="83" t="n">
        <f aca="false">DB251</f>
        <v>0</v>
      </c>
    </row>
    <row r="364" customFormat="false" ht="14.25" hidden="false" customHeight="false" outlineLevel="3" collapsed="false">
      <c r="E364" s="3" t="str">
        <f aca="false">E264</f>
        <v>Total processing fixed cost</v>
      </c>
      <c r="G364" s="71" t="str">
        <f aca="false">G264</f>
        <v>US$'M</v>
      </c>
      <c r="Y364" s="99" t="n">
        <f aca="false">SUM(AA364:DB364)</f>
        <v>6908.44525</v>
      </c>
      <c r="AA364" s="83" t="n">
        <f aca="false">AA264</f>
        <v>0</v>
      </c>
      <c r="AB364" s="83" t="n">
        <f aca="false">AB264</f>
        <v>0</v>
      </c>
      <c r="AC364" s="83" t="n">
        <f aca="false">AC264</f>
        <v>0</v>
      </c>
      <c r="AD364" s="83" t="n">
        <f aca="false">AD264</f>
        <v>0</v>
      </c>
      <c r="AE364" s="83" t="n">
        <f aca="false">AE264</f>
        <v>137.9</v>
      </c>
      <c r="AF364" s="83" t="n">
        <f aca="false">AF264</f>
        <v>137.9</v>
      </c>
      <c r="AG364" s="83" t="n">
        <f aca="false">AG264</f>
        <v>137.9</v>
      </c>
      <c r="AH364" s="83" t="n">
        <f aca="false">AH264</f>
        <v>137.9</v>
      </c>
      <c r="AI364" s="83" t="n">
        <f aca="false">AI264</f>
        <v>137.9</v>
      </c>
      <c r="AJ364" s="83" t="n">
        <f aca="false">AJ264</f>
        <v>137.9</v>
      </c>
      <c r="AK364" s="83" t="n">
        <f aca="false">AK264</f>
        <v>137.9</v>
      </c>
      <c r="AL364" s="83" t="n">
        <f aca="false">AL264</f>
        <v>137.9</v>
      </c>
      <c r="AM364" s="83" t="n">
        <f aca="false">AM264</f>
        <v>137.9</v>
      </c>
      <c r="AN364" s="83" t="n">
        <f aca="false">AN264</f>
        <v>137.9</v>
      </c>
      <c r="AO364" s="83" t="n">
        <f aca="false">AO264</f>
        <v>137.9</v>
      </c>
      <c r="AP364" s="83" t="n">
        <f aca="false">AP264</f>
        <v>137.9</v>
      </c>
      <c r="AQ364" s="83" t="n">
        <f aca="false">AQ264</f>
        <v>137.9</v>
      </c>
      <c r="AR364" s="83" t="n">
        <f aca="false">AR264</f>
        <v>137.9</v>
      </c>
      <c r="AS364" s="83" t="n">
        <f aca="false">AS264</f>
        <v>137.9</v>
      </c>
      <c r="AT364" s="83" t="n">
        <f aca="false">AT264</f>
        <v>137.9</v>
      </c>
      <c r="AU364" s="83" t="n">
        <f aca="false">AU264</f>
        <v>137.9</v>
      </c>
      <c r="AV364" s="83" t="n">
        <f aca="false">AV264</f>
        <v>137.9</v>
      </c>
      <c r="AW364" s="83" t="n">
        <f aca="false">AW264</f>
        <v>137.9</v>
      </c>
      <c r="AX364" s="83" t="n">
        <f aca="false">AX264</f>
        <v>137.9</v>
      </c>
      <c r="AY364" s="83" t="n">
        <f aca="false">AY264</f>
        <v>137.9</v>
      </c>
      <c r="AZ364" s="83" t="n">
        <f aca="false">AZ264</f>
        <v>137.9</v>
      </c>
      <c r="BA364" s="83" t="n">
        <f aca="false">BA264</f>
        <v>137.9</v>
      </c>
      <c r="BB364" s="83" t="n">
        <f aca="false">BB264</f>
        <v>137.9</v>
      </c>
      <c r="BC364" s="83" t="n">
        <f aca="false">BC264</f>
        <v>137.9</v>
      </c>
      <c r="BD364" s="83" t="n">
        <f aca="false">BD264</f>
        <v>137.9</v>
      </c>
      <c r="BE364" s="83" t="n">
        <f aca="false">BE264</f>
        <v>137.9</v>
      </c>
      <c r="BF364" s="83" t="n">
        <f aca="false">BF264</f>
        <v>137.9</v>
      </c>
      <c r="BG364" s="83" t="n">
        <f aca="false">BG264</f>
        <v>137.9</v>
      </c>
      <c r="BH364" s="83" t="n">
        <f aca="false">BH264</f>
        <v>137.9</v>
      </c>
      <c r="BI364" s="83" t="n">
        <f aca="false">BI264</f>
        <v>137.9</v>
      </c>
      <c r="BJ364" s="83" t="n">
        <f aca="false">BJ264</f>
        <v>137.9</v>
      </c>
      <c r="BK364" s="83" t="n">
        <f aca="false">BK264</f>
        <v>137.9</v>
      </c>
      <c r="BL364" s="83" t="n">
        <f aca="false">BL264</f>
        <v>137.9</v>
      </c>
      <c r="BM364" s="83" t="n">
        <f aca="false">BM264</f>
        <v>137.9</v>
      </c>
      <c r="BN364" s="83" t="n">
        <f aca="false">BN264</f>
        <v>137.9</v>
      </c>
      <c r="BO364" s="83" t="n">
        <f aca="false">BO264</f>
        <v>137.9</v>
      </c>
      <c r="BP364" s="83" t="n">
        <f aca="false">BP264</f>
        <v>137.9</v>
      </c>
      <c r="BQ364" s="83" t="n">
        <f aca="false">BQ264</f>
        <v>137.9</v>
      </c>
      <c r="BR364" s="83" t="n">
        <f aca="false">BR264</f>
        <v>137.9</v>
      </c>
      <c r="BS364" s="83" t="n">
        <f aca="false">BS264</f>
        <v>137.9</v>
      </c>
      <c r="BT364" s="83" t="n">
        <f aca="false">BT264</f>
        <v>137.9</v>
      </c>
      <c r="BU364" s="83" t="n">
        <f aca="false">BU264</f>
        <v>137.9</v>
      </c>
      <c r="BV364" s="83" t="n">
        <f aca="false">BV264</f>
        <v>137.9</v>
      </c>
      <c r="BW364" s="83" t="n">
        <f aca="false">BW264</f>
        <v>137.9</v>
      </c>
      <c r="BX364" s="83" t="n">
        <f aca="false">BX264</f>
        <v>137.9</v>
      </c>
      <c r="BY364" s="83" t="n">
        <f aca="false">BY264</f>
        <v>137.9</v>
      </c>
      <c r="BZ364" s="83" t="n">
        <f aca="false">BZ264</f>
        <v>137.9</v>
      </c>
      <c r="CA364" s="83" t="n">
        <f aca="false">CA264</f>
        <v>137.9</v>
      </c>
      <c r="CB364" s="83" t="n">
        <f aca="false">CB264</f>
        <v>137.9</v>
      </c>
      <c r="CC364" s="83" t="n">
        <f aca="false">CC264</f>
        <v>13.44525</v>
      </c>
      <c r="CD364" s="83" t="n">
        <f aca="false">CD264</f>
        <v>0</v>
      </c>
      <c r="CE364" s="83" t="n">
        <f aca="false">CE264</f>
        <v>0</v>
      </c>
      <c r="CF364" s="83" t="n">
        <f aca="false">CF264</f>
        <v>0</v>
      </c>
      <c r="CG364" s="83" t="n">
        <f aca="false">CG264</f>
        <v>0</v>
      </c>
      <c r="CH364" s="83" t="n">
        <f aca="false">CH264</f>
        <v>0</v>
      </c>
      <c r="CI364" s="83" t="n">
        <f aca="false">CI264</f>
        <v>0</v>
      </c>
      <c r="CJ364" s="83" t="n">
        <f aca="false">CJ264</f>
        <v>0</v>
      </c>
      <c r="CK364" s="83" t="n">
        <f aca="false">CK264</f>
        <v>0</v>
      </c>
      <c r="CL364" s="83" t="n">
        <f aca="false">CL264</f>
        <v>0</v>
      </c>
      <c r="CM364" s="83" t="n">
        <f aca="false">CM264</f>
        <v>0</v>
      </c>
      <c r="CN364" s="83" t="n">
        <f aca="false">CN264</f>
        <v>0</v>
      </c>
      <c r="CO364" s="83" t="n">
        <f aca="false">CO264</f>
        <v>0</v>
      </c>
      <c r="CP364" s="83" t="n">
        <f aca="false">CP264</f>
        <v>0</v>
      </c>
      <c r="CQ364" s="83" t="n">
        <f aca="false">CQ264</f>
        <v>0</v>
      </c>
      <c r="CR364" s="83" t="n">
        <f aca="false">CR264</f>
        <v>0</v>
      </c>
      <c r="CS364" s="83" t="n">
        <f aca="false">CS264</f>
        <v>0</v>
      </c>
      <c r="CT364" s="83" t="n">
        <f aca="false">CT264</f>
        <v>0</v>
      </c>
      <c r="CU364" s="83" t="n">
        <f aca="false">CU264</f>
        <v>0</v>
      </c>
      <c r="CV364" s="83" t="n">
        <f aca="false">CV264</f>
        <v>0</v>
      </c>
      <c r="CW364" s="83" t="n">
        <f aca="false">CW264</f>
        <v>0</v>
      </c>
      <c r="CX364" s="83" t="n">
        <f aca="false">CX264</f>
        <v>0</v>
      </c>
      <c r="CY364" s="83" t="n">
        <f aca="false">CY264</f>
        <v>0</v>
      </c>
      <c r="CZ364" s="83" t="n">
        <f aca="false">CZ264</f>
        <v>0</v>
      </c>
      <c r="DA364" s="83" t="n">
        <f aca="false">DA264</f>
        <v>0</v>
      </c>
      <c r="DB364" s="83" t="n">
        <f aca="false">DB264</f>
        <v>0</v>
      </c>
    </row>
    <row r="365" customFormat="false" ht="14.25" hidden="false" customHeight="false" outlineLevel="3" collapsed="false">
      <c r="E365" s="3" t="str">
        <f aca="false">E268</f>
        <v>Total Closure cost</v>
      </c>
      <c r="G365" s="71" t="str">
        <f aca="false">G268</f>
        <v>US$'M</v>
      </c>
      <c r="Y365" s="99" t="n">
        <f aca="false">SUM(AA365:DB365)</f>
        <v>0</v>
      </c>
      <c r="AA365" s="83" t="n">
        <f aca="false">AA268</f>
        <v>0</v>
      </c>
      <c r="AB365" s="83" t="n">
        <f aca="false">AB268</f>
        <v>0</v>
      </c>
      <c r="AC365" s="83" t="n">
        <f aca="false">AC268</f>
        <v>0</v>
      </c>
      <c r="AD365" s="83" t="n">
        <f aca="false">AD268</f>
        <v>0</v>
      </c>
      <c r="AE365" s="83" t="n">
        <f aca="false">AE268</f>
        <v>0</v>
      </c>
      <c r="AF365" s="83" t="n">
        <f aca="false">AF268</f>
        <v>0</v>
      </c>
      <c r="AG365" s="83" t="n">
        <f aca="false">AG268</f>
        <v>0</v>
      </c>
      <c r="AH365" s="83" t="n">
        <f aca="false">AH268</f>
        <v>0</v>
      </c>
      <c r="AI365" s="83" t="n">
        <f aca="false">AI268</f>
        <v>0</v>
      </c>
      <c r="AJ365" s="83" t="n">
        <f aca="false">AJ268</f>
        <v>0</v>
      </c>
      <c r="AK365" s="83" t="n">
        <f aca="false">AK268</f>
        <v>0</v>
      </c>
      <c r="AL365" s="83" t="n">
        <f aca="false">AL268</f>
        <v>0</v>
      </c>
      <c r="AM365" s="83" t="n">
        <f aca="false">AM268</f>
        <v>0</v>
      </c>
      <c r="AN365" s="83" t="n">
        <f aca="false">AN268</f>
        <v>0</v>
      </c>
      <c r="AO365" s="83" t="n">
        <f aca="false">AO268</f>
        <v>0</v>
      </c>
      <c r="AP365" s="83" t="n">
        <f aca="false">AP268</f>
        <v>0</v>
      </c>
      <c r="AQ365" s="83" t="n">
        <f aca="false">AQ268</f>
        <v>0</v>
      </c>
      <c r="AR365" s="83" t="n">
        <f aca="false">AR268</f>
        <v>0</v>
      </c>
      <c r="AS365" s="83" t="n">
        <f aca="false">AS268</f>
        <v>0</v>
      </c>
      <c r="AT365" s="83" t="n">
        <f aca="false">AT268</f>
        <v>0</v>
      </c>
      <c r="AU365" s="83" t="n">
        <f aca="false">AU268</f>
        <v>0</v>
      </c>
      <c r="AV365" s="83" t="n">
        <f aca="false">AV268</f>
        <v>0</v>
      </c>
      <c r="AW365" s="83" t="n">
        <f aca="false">AW268</f>
        <v>0</v>
      </c>
      <c r="AX365" s="83" t="n">
        <f aca="false">AX268</f>
        <v>0</v>
      </c>
      <c r="AY365" s="83" t="n">
        <f aca="false">AY268</f>
        <v>0</v>
      </c>
      <c r="AZ365" s="83" t="n">
        <f aca="false">AZ268</f>
        <v>0</v>
      </c>
      <c r="BA365" s="83" t="n">
        <f aca="false">BA268</f>
        <v>0</v>
      </c>
      <c r="BB365" s="83" t="n">
        <f aca="false">BB268</f>
        <v>0</v>
      </c>
      <c r="BC365" s="83" t="n">
        <f aca="false">BC268</f>
        <v>0</v>
      </c>
      <c r="BD365" s="83" t="n">
        <f aca="false">BD268</f>
        <v>0</v>
      </c>
      <c r="BE365" s="83" t="n">
        <f aca="false">BE268</f>
        <v>0</v>
      </c>
      <c r="BF365" s="83" t="n">
        <f aca="false">BF268</f>
        <v>0</v>
      </c>
      <c r="BG365" s="83" t="n">
        <f aca="false">BG268</f>
        <v>0</v>
      </c>
      <c r="BH365" s="83" t="n">
        <f aca="false">BH268</f>
        <v>0</v>
      </c>
      <c r="BI365" s="83" t="n">
        <f aca="false">BI268</f>
        <v>0</v>
      </c>
      <c r="BJ365" s="83" t="n">
        <f aca="false">BJ268</f>
        <v>0</v>
      </c>
      <c r="BK365" s="83" t="n">
        <f aca="false">BK268</f>
        <v>0</v>
      </c>
      <c r="BL365" s="83" t="n">
        <f aca="false">BL268</f>
        <v>0</v>
      </c>
      <c r="BM365" s="83" t="n">
        <f aca="false">BM268</f>
        <v>0</v>
      </c>
      <c r="BN365" s="83" t="n">
        <f aca="false">BN268</f>
        <v>0</v>
      </c>
      <c r="BO365" s="83" t="n">
        <f aca="false">BO268</f>
        <v>0</v>
      </c>
      <c r="BP365" s="83" t="n">
        <f aca="false">BP268</f>
        <v>0</v>
      </c>
      <c r="BQ365" s="83" t="n">
        <f aca="false">BQ268</f>
        <v>0</v>
      </c>
      <c r="BR365" s="83" t="n">
        <f aca="false">BR268</f>
        <v>0</v>
      </c>
      <c r="BS365" s="83" t="n">
        <f aca="false">BS268</f>
        <v>0</v>
      </c>
      <c r="BT365" s="83" t="n">
        <f aca="false">BT268</f>
        <v>0</v>
      </c>
      <c r="BU365" s="83" t="n">
        <f aca="false">BU268</f>
        <v>0</v>
      </c>
      <c r="BV365" s="83" t="n">
        <f aca="false">BV268</f>
        <v>0</v>
      </c>
      <c r="BW365" s="83" t="n">
        <f aca="false">BW268</f>
        <v>0</v>
      </c>
      <c r="BX365" s="83" t="n">
        <f aca="false">BX268</f>
        <v>0</v>
      </c>
      <c r="BY365" s="83" t="n">
        <f aca="false">BY268</f>
        <v>0</v>
      </c>
      <c r="BZ365" s="83" t="n">
        <f aca="false">BZ268</f>
        <v>0</v>
      </c>
      <c r="CA365" s="83" t="n">
        <f aca="false">CA268</f>
        <v>0</v>
      </c>
      <c r="CB365" s="83" t="n">
        <f aca="false">CB268</f>
        <v>0</v>
      </c>
      <c r="CC365" s="83" t="n">
        <f aca="false">CC268</f>
        <v>0</v>
      </c>
      <c r="CD365" s="83" t="n">
        <f aca="false">CD268</f>
        <v>0</v>
      </c>
      <c r="CE365" s="83" t="n">
        <f aca="false">CE268</f>
        <v>0</v>
      </c>
      <c r="CF365" s="83" t="n">
        <f aca="false">CF268</f>
        <v>0</v>
      </c>
      <c r="CG365" s="83" t="n">
        <f aca="false">CG268</f>
        <v>0</v>
      </c>
      <c r="CH365" s="83" t="n">
        <f aca="false">CH268</f>
        <v>0</v>
      </c>
      <c r="CI365" s="83" t="n">
        <f aca="false">CI268</f>
        <v>0</v>
      </c>
      <c r="CJ365" s="83" t="n">
        <f aca="false">CJ268</f>
        <v>0</v>
      </c>
      <c r="CK365" s="83" t="n">
        <f aca="false">CK268</f>
        <v>0</v>
      </c>
      <c r="CL365" s="83" t="n">
        <f aca="false">CL268</f>
        <v>0</v>
      </c>
      <c r="CM365" s="83" t="n">
        <f aca="false">CM268</f>
        <v>0</v>
      </c>
      <c r="CN365" s="83" t="n">
        <f aca="false">CN268</f>
        <v>0</v>
      </c>
      <c r="CO365" s="83" t="n">
        <f aca="false">CO268</f>
        <v>0</v>
      </c>
      <c r="CP365" s="83" t="n">
        <f aca="false">CP268</f>
        <v>0</v>
      </c>
      <c r="CQ365" s="83" t="n">
        <f aca="false">CQ268</f>
        <v>0</v>
      </c>
      <c r="CR365" s="83" t="n">
        <f aca="false">CR268</f>
        <v>0</v>
      </c>
      <c r="CS365" s="83" t="n">
        <f aca="false">CS268</f>
        <v>0</v>
      </c>
      <c r="CT365" s="83" t="n">
        <f aca="false">CT268</f>
        <v>0</v>
      </c>
      <c r="CU365" s="83" t="n">
        <f aca="false">CU268</f>
        <v>0</v>
      </c>
      <c r="CV365" s="83" t="n">
        <f aca="false">CV268</f>
        <v>0</v>
      </c>
      <c r="CW365" s="83" t="n">
        <f aca="false">CW268</f>
        <v>0</v>
      </c>
      <c r="CX365" s="83" t="n">
        <f aca="false">CX268</f>
        <v>0</v>
      </c>
      <c r="CY365" s="83" t="n">
        <f aca="false">CY268</f>
        <v>0</v>
      </c>
      <c r="CZ365" s="83" t="n">
        <f aca="false">CZ268</f>
        <v>0</v>
      </c>
      <c r="DA365" s="83" t="n">
        <f aca="false">DA268</f>
        <v>0</v>
      </c>
      <c r="DB365" s="83" t="n">
        <f aca="false">DB268</f>
        <v>0</v>
      </c>
    </row>
    <row r="366" customFormat="false" ht="14.25" hidden="false" customHeight="false" outlineLevel="3" collapsed="false">
      <c r="E366" s="3" t="str">
        <f aca="false">E280</f>
        <v>Total General Site Costs</v>
      </c>
      <c r="G366" s="71" t="str">
        <f aca="false">G280</f>
        <v>US$'M</v>
      </c>
      <c r="Y366" s="99" t="n">
        <f aca="false">SUM(AA366:DB366)</f>
        <v>3263.69501556404</v>
      </c>
      <c r="AA366" s="83" t="n">
        <f aca="false">AA280</f>
        <v>1.8</v>
      </c>
      <c r="AB366" s="83" t="n">
        <f aca="false">AB280</f>
        <v>1.8</v>
      </c>
      <c r="AC366" s="83" t="n">
        <f aca="false">AC280</f>
        <v>1.8</v>
      </c>
      <c r="AD366" s="83" t="n">
        <f aca="false">AD280</f>
        <v>1.8</v>
      </c>
      <c r="AE366" s="83" t="n">
        <f aca="false">AE280</f>
        <v>51.5257782169725</v>
      </c>
      <c r="AF366" s="83" t="n">
        <f aca="false">AF280</f>
        <v>73.4348984051557</v>
      </c>
      <c r="AG366" s="83" t="n">
        <f aca="false">AG280</f>
        <v>76.0195889294899</v>
      </c>
      <c r="AH366" s="83" t="n">
        <f aca="false">AH280</f>
        <v>75.777340228694</v>
      </c>
      <c r="AI366" s="83" t="n">
        <f aca="false">AI280</f>
        <v>77.0191677218096</v>
      </c>
      <c r="AJ366" s="83" t="n">
        <f aca="false">AJ280</f>
        <v>77.6903670865514</v>
      </c>
      <c r="AK366" s="83" t="n">
        <f aca="false">AK280</f>
        <v>74.7372943474367</v>
      </c>
      <c r="AL366" s="83" t="n">
        <f aca="false">AL280</f>
        <v>71.9990964323359</v>
      </c>
      <c r="AM366" s="83" t="n">
        <f aca="false">AM280</f>
        <v>69.3617047295199</v>
      </c>
      <c r="AN366" s="83" t="n">
        <f aca="false">AN280</f>
        <v>68.6470324503521</v>
      </c>
      <c r="AO366" s="83" t="n">
        <f aca="false">AO280</f>
        <v>69.7166002559039</v>
      </c>
      <c r="AP366" s="83" t="n">
        <f aca="false">AP280</f>
        <v>70.3222731147889</v>
      </c>
      <c r="AQ366" s="83" t="n">
        <f aca="false">AQ280</f>
        <v>72.1209934426415</v>
      </c>
      <c r="AR366" s="83" t="n">
        <f aca="false">AR280</f>
        <v>71.9993231933577</v>
      </c>
      <c r="AS366" s="83" t="n">
        <f aca="false">AS280</f>
        <v>72.3679733494942</v>
      </c>
      <c r="AT366" s="83" t="n">
        <f aca="false">AT280</f>
        <v>69.6459347748854</v>
      </c>
      <c r="AU366" s="83" t="n">
        <f aca="false">AU280</f>
        <v>69.5002110239694</v>
      </c>
      <c r="AV366" s="83" t="n">
        <f aca="false">AV280</f>
        <v>67.6884176662733</v>
      </c>
      <c r="AW366" s="83" t="n">
        <f aca="false">AW280</f>
        <v>69.1851363864215</v>
      </c>
      <c r="AX366" s="83" t="n">
        <f aca="false">AX280</f>
        <v>68.3917254647727</v>
      </c>
      <c r="AY366" s="83" t="n">
        <f aca="false">AY280</f>
        <v>67.9674158854345</v>
      </c>
      <c r="AZ366" s="83" t="n">
        <f aca="false">AZ280</f>
        <v>68.6586791630992</v>
      </c>
      <c r="BA366" s="83" t="n">
        <f aca="false">BA280</f>
        <v>67.9068539929554</v>
      </c>
      <c r="BB366" s="83" t="n">
        <f aca="false">BB280</f>
        <v>66.0168120590842</v>
      </c>
      <c r="BC366" s="83" t="n">
        <f aca="false">BC280</f>
        <v>67.6946788093629</v>
      </c>
      <c r="BD366" s="83" t="n">
        <f aca="false">BD280</f>
        <v>68.1082987745314</v>
      </c>
      <c r="BE366" s="83" t="n">
        <f aca="false">BE280</f>
        <v>67.3514096319403</v>
      </c>
      <c r="BF366" s="83" t="n">
        <f aca="false">BF280</f>
        <v>66.9948784879151</v>
      </c>
      <c r="BG366" s="83" t="n">
        <f aca="false">BG280</f>
        <v>67.2833481876693</v>
      </c>
      <c r="BH366" s="83" t="n">
        <f aca="false">BH280</f>
        <v>67.5267747530783</v>
      </c>
      <c r="BI366" s="83" t="n">
        <f aca="false">BI280</f>
        <v>67.9239099886598</v>
      </c>
      <c r="BJ366" s="83" t="n">
        <f aca="false">BJ280</f>
        <v>69.9033273450352</v>
      </c>
      <c r="BK366" s="83" t="n">
        <f aca="false">BK280</f>
        <v>69.752292169659</v>
      </c>
      <c r="BL366" s="83" t="n">
        <f aca="false">BL280</f>
        <v>69.0498365571116</v>
      </c>
      <c r="BM366" s="83" t="n">
        <f aca="false">BM280</f>
        <v>67.3788279386198</v>
      </c>
      <c r="BN366" s="83" t="n">
        <f aca="false">BN280</f>
        <v>68.2254104207814</v>
      </c>
      <c r="BO366" s="83" t="n">
        <f aca="false">BO280</f>
        <v>69.0659297499203</v>
      </c>
      <c r="BP366" s="83" t="n">
        <f aca="false">BP280</f>
        <v>53.5797497734053</v>
      </c>
      <c r="BQ366" s="83" t="n">
        <f aca="false">BQ280</f>
        <v>53.6832538746205</v>
      </c>
      <c r="BR366" s="83" t="n">
        <f aca="false">BR280</f>
        <v>53.5753523489056</v>
      </c>
      <c r="BS366" s="83" t="n">
        <f aca="false">BS280</f>
        <v>53.5753523489056</v>
      </c>
      <c r="BT366" s="83" t="n">
        <f aca="false">BT280</f>
        <v>51.0805368591938</v>
      </c>
      <c r="BU366" s="83" t="n">
        <f aca="false">BU280</f>
        <v>51.1704433098285</v>
      </c>
      <c r="BV366" s="83" t="n">
        <f aca="false">BV280</f>
        <v>51.0680104206576</v>
      </c>
      <c r="BW366" s="83" t="n">
        <f aca="false">BW280</f>
        <v>51.0680104206576</v>
      </c>
      <c r="BX366" s="83" t="n">
        <f aca="false">BX280</f>
        <v>51.0680104206576</v>
      </c>
      <c r="BY366" s="83" t="n">
        <f aca="false">BY280</f>
        <v>51.1704433098285</v>
      </c>
      <c r="BZ366" s="83" t="n">
        <f aca="false">BZ280</f>
        <v>51.0680104206576</v>
      </c>
      <c r="CA366" s="83" t="n">
        <f aca="false">CA280</f>
        <v>51.0680104206576</v>
      </c>
      <c r="CB366" s="83" t="n">
        <f aca="false">CB280</f>
        <v>51.0680104206576</v>
      </c>
      <c r="CC366" s="83" t="n">
        <f aca="false">CC280</f>
        <v>8.29228007972726</v>
      </c>
      <c r="CD366" s="83" t="n">
        <f aca="false">CD280</f>
        <v>0</v>
      </c>
      <c r="CE366" s="83" t="n">
        <f aca="false">CE280</f>
        <v>0</v>
      </c>
      <c r="CF366" s="83" t="n">
        <f aca="false">CF280</f>
        <v>0</v>
      </c>
      <c r="CG366" s="83" t="n">
        <f aca="false">CG280</f>
        <v>0</v>
      </c>
      <c r="CH366" s="83" t="n">
        <f aca="false">CH280</f>
        <v>0</v>
      </c>
      <c r="CI366" s="83" t="n">
        <f aca="false">CI280</f>
        <v>0</v>
      </c>
      <c r="CJ366" s="83" t="n">
        <f aca="false">CJ280</f>
        <v>0</v>
      </c>
      <c r="CK366" s="83" t="n">
        <f aca="false">CK280</f>
        <v>0</v>
      </c>
      <c r="CL366" s="83" t="n">
        <f aca="false">CL280</f>
        <v>0</v>
      </c>
      <c r="CM366" s="83" t="n">
        <f aca="false">CM280</f>
        <v>0</v>
      </c>
      <c r="CN366" s="83" t="n">
        <f aca="false">CN280</f>
        <v>0</v>
      </c>
      <c r="CO366" s="83" t="n">
        <f aca="false">CO280</f>
        <v>0</v>
      </c>
      <c r="CP366" s="83" t="n">
        <f aca="false">CP280</f>
        <v>0</v>
      </c>
      <c r="CQ366" s="83" t="n">
        <f aca="false">CQ280</f>
        <v>0</v>
      </c>
      <c r="CR366" s="83" t="n">
        <f aca="false">CR280</f>
        <v>0</v>
      </c>
      <c r="CS366" s="83" t="n">
        <f aca="false">CS280</f>
        <v>0</v>
      </c>
      <c r="CT366" s="83" t="n">
        <f aca="false">CT280</f>
        <v>0</v>
      </c>
      <c r="CU366" s="83" t="n">
        <f aca="false">CU280</f>
        <v>0</v>
      </c>
      <c r="CV366" s="83" t="n">
        <f aca="false">CV280</f>
        <v>0</v>
      </c>
      <c r="CW366" s="83" t="n">
        <f aca="false">CW280</f>
        <v>0</v>
      </c>
      <c r="CX366" s="83" t="n">
        <f aca="false">CX280</f>
        <v>0</v>
      </c>
      <c r="CY366" s="83" t="n">
        <f aca="false">CY280</f>
        <v>0</v>
      </c>
      <c r="CZ366" s="83" t="n">
        <f aca="false">CZ280</f>
        <v>0</v>
      </c>
      <c r="DA366" s="83" t="n">
        <f aca="false">DA280</f>
        <v>0</v>
      </c>
      <c r="DB366" s="83" t="n">
        <f aca="false">DB280</f>
        <v>0</v>
      </c>
    </row>
    <row r="367" customFormat="false" ht="14.25" hidden="false" customHeight="false" outlineLevel="3" collapsed="false">
      <c r="E367" s="131" t="s">
        <v>417</v>
      </c>
      <c r="G367" s="71" t="str">
        <f aca="false">G365</f>
        <v>US$'M</v>
      </c>
      <c r="Y367" s="132" t="n">
        <f aca="false">SUM(AA367:DB367)</f>
        <v>46946.9223595814</v>
      </c>
      <c r="AA367" s="132" t="n">
        <f aca="false">AA359-SUM(AA361:AA366)</f>
        <v>-1.8</v>
      </c>
      <c r="AB367" s="132" t="n">
        <f aca="false">AB359-SUM(AB361:AB366)</f>
        <v>-1.8</v>
      </c>
      <c r="AC367" s="132" t="n">
        <f aca="false">AC359-SUM(AC361:AC366)</f>
        <v>-2.7</v>
      </c>
      <c r="AD367" s="132" t="n">
        <f aca="false">AD359-SUM(AD361:AD366)</f>
        <v>-45</v>
      </c>
      <c r="AE367" s="132" t="n">
        <f aca="false">AE359-SUM(AE361:AE366)</f>
        <v>519.552336730754</v>
      </c>
      <c r="AF367" s="132" t="n">
        <f aca="false">AF359-SUM(AF361:AF366)</f>
        <v>1686.69039472972</v>
      </c>
      <c r="AG367" s="132" t="n">
        <f aca="false">AG359-SUM(AG361:AG366)</f>
        <v>2051.94317348885</v>
      </c>
      <c r="AH367" s="132" t="n">
        <f aca="false">AH359-SUM(AH361:AH366)</f>
        <v>2047.96411646398</v>
      </c>
      <c r="AI367" s="132" t="n">
        <f aca="false">AI359-SUM(AI361:AI366)</f>
        <v>2182.17282798173</v>
      </c>
      <c r="AJ367" s="132" t="n">
        <f aca="false">AJ359-SUM(AJ361:AJ366)</f>
        <v>2300.51541531294</v>
      </c>
      <c r="AK367" s="132" t="n">
        <f aca="false">AK359-SUM(AK361:AK366)</f>
        <v>1826.91560461457</v>
      </c>
      <c r="AL367" s="132" t="n">
        <f aca="false">AL359-SUM(AL361:AL366)</f>
        <v>1384.96089462238</v>
      </c>
      <c r="AM367" s="132" t="n">
        <f aca="false">AM359-SUM(AM361:AM366)</f>
        <v>1082.60754823113</v>
      </c>
      <c r="AN367" s="132" t="n">
        <f aca="false">AN359-SUM(AN361:AN366)</f>
        <v>996.820378512503</v>
      </c>
      <c r="AO367" s="132" t="n">
        <f aca="false">AO359-SUM(AO361:AO366)</f>
        <v>1124.45134281358</v>
      </c>
      <c r="AP367" s="132" t="n">
        <f aca="false">AP359-SUM(AP361:AP366)</f>
        <v>1183.78404992207</v>
      </c>
      <c r="AQ367" s="132" t="n">
        <f aca="false">AQ359-SUM(AQ361:AQ366)</f>
        <v>1431.39008141677</v>
      </c>
      <c r="AR367" s="132" t="n">
        <f aca="false">AR359-SUM(AR361:AR366)</f>
        <v>1449.99490295674</v>
      </c>
      <c r="AS367" s="132" t="n">
        <f aca="false">AS359-SUM(AS361:AS366)</f>
        <v>1515.36146781204</v>
      </c>
      <c r="AT367" s="132" t="n">
        <f aca="false">AT359-SUM(AT361:AT366)</f>
        <v>1143.41372421411</v>
      </c>
      <c r="AU367" s="132" t="n">
        <f aca="false">AU359-SUM(AU361:AU366)</f>
        <v>1120.081688797</v>
      </c>
      <c r="AV367" s="132" t="n">
        <f aca="false">AV359-SUM(AV361:AV366)</f>
        <v>890.801010650568</v>
      </c>
      <c r="AW367" s="132" t="n">
        <f aca="false">AW359-SUM(AW361:AW366)</f>
        <v>1087.39994588849</v>
      </c>
      <c r="AX367" s="132" t="n">
        <f aca="false">AX359-SUM(AX361:AX366)</f>
        <v>984.084869134457</v>
      </c>
      <c r="AY367" s="132" t="n">
        <f aca="false">AY359-SUM(AY361:AY366)</f>
        <v>925.824280550079</v>
      </c>
      <c r="AZ367" s="132" t="n">
        <f aca="false">AZ359-SUM(AZ361:AZ366)</f>
        <v>1014.33174165911</v>
      </c>
      <c r="BA367" s="132" t="n">
        <f aca="false">BA359-SUM(BA361:BA366)</f>
        <v>881.710654877625</v>
      </c>
      <c r="BB367" s="132" t="n">
        <f aca="false">BB359-SUM(BB361:BB366)</f>
        <v>644.105202063008</v>
      </c>
      <c r="BC367" s="132" t="n">
        <f aca="false">BC359-SUM(BC361:BC366)</f>
        <v>872.011774028985</v>
      </c>
      <c r="BD367" s="132" t="n">
        <f aca="false">BD359-SUM(BD361:BD366)</f>
        <v>921.854971682004</v>
      </c>
      <c r="BE367" s="132" t="n">
        <f aca="false">BE359-SUM(BE361:BE366)</f>
        <v>859.244926952099</v>
      </c>
      <c r="BF367" s="132" t="n">
        <f aca="false">BF359-SUM(BF361:BF366)</f>
        <v>854.145112027714</v>
      </c>
      <c r="BG367" s="132" t="n">
        <f aca="false">BG359-SUM(BG361:BG366)</f>
        <v>896.659584640036</v>
      </c>
      <c r="BH367" s="132" t="n">
        <f aca="false">BH359-SUM(BH361:BH366)</f>
        <v>916.031575584941</v>
      </c>
      <c r="BI367" s="132" t="n">
        <f aca="false">BI359-SUM(BI361:BI366)</f>
        <v>969.794038549374</v>
      </c>
      <c r="BJ367" s="132" t="n">
        <f aca="false">BJ359-SUM(BJ361:BJ366)</f>
        <v>1267.46652886146</v>
      </c>
      <c r="BK367" s="132" t="n">
        <f aca="false">BK359-SUM(BK361:BK366)</f>
        <v>1236.14166868498</v>
      </c>
      <c r="BL367" s="132" t="n">
        <f aca="false">BL359-SUM(BL361:BL366)</f>
        <v>1135.91781189187</v>
      </c>
      <c r="BM367" s="132" t="n">
        <f aca="false">BM359-SUM(BM361:BM366)</f>
        <v>968.485608142607</v>
      </c>
      <c r="BN367" s="132" t="n">
        <f aca="false">BN359-SUM(BN361:BN366)</f>
        <v>1087.97362169194</v>
      </c>
      <c r="BO367" s="132" t="n">
        <f aca="false">BO359-SUM(BO361:BO366)</f>
        <v>1207.35677157356</v>
      </c>
      <c r="BP367" s="132" t="n">
        <f aca="false">BP359-SUM(BP361:BP366)</f>
        <v>425.558857982588</v>
      </c>
      <c r="BQ367" s="132" t="n">
        <f aca="false">BQ359-SUM(BQ361:BQ366)</f>
        <v>431.844334583723</v>
      </c>
      <c r="BR367" s="132" t="n">
        <f aca="false">BR359-SUM(BR361:BR366)</f>
        <v>425.745257773334</v>
      </c>
      <c r="BS367" s="132" t="n">
        <f aca="false">BS359-SUM(BS361:BS366)</f>
        <v>426.845257773334</v>
      </c>
      <c r="BT367" s="132" t="n">
        <f aca="false">BT359-SUM(BT361:BT366)</f>
        <v>75.5165780658938</v>
      </c>
      <c r="BU367" s="132" t="n">
        <f aca="false">BU359-SUM(BU361:BU366)</f>
        <v>69.8157100753533</v>
      </c>
      <c r="BV367" s="132" t="n">
        <f aca="false">BV359-SUM(BV361:BV366)</f>
        <v>64.9770963267547</v>
      </c>
      <c r="BW367" s="132" t="n">
        <f aca="false">BW359-SUM(BW361:BW366)</f>
        <v>67.6770963267546</v>
      </c>
      <c r="BX367" s="132" t="n">
        <f aca="false">BX359-SUM(BX361:BX366)</f>
        <v>66.6770963267546</v>
      </c>
      <c r="BY367" s="132" t="n">
        <f aca="false">BY359-SUM(BY361:BY366)</f>
        <v>67.6157100753533</v>
      </c>
      <c r="BZ367" s="132" t="n">
        <f aca="false">BZ359-SUM(BZ361:BZ366)</f>
        <v>68.5770963267546</v>
      </c>
      <c r="CA367" s="132" t="n">
        <f aca="false">CA359-SUM(CA361:CA366)</f>
        <v>71.4770963267547</v>
      </c>
      <c r="CB367" s="132" t="n">
        <f aca="false">CB359-SUM(CB361:CB366)</f>
        <v>80.8770963267547</v>
      </c>
      <c r="CC367" s="132" t="n">
        <f aca="false">CC359-SUM(CC361:CC366)</f>
        <v>-14.9435724645166</v>
      </c>
      <c r="CD367" s="132" t="n">
        <f aca="false">CD359-SUM(CD361:CD366)</f>
        <v>0</v>
      </c>
      <c r="CE367" s="132" t="n">
        <f aca="false">CE359-SUM(CE361:CE366)</f>
        <v>0</v>
      </c>
      <c r="CF367" s="132" t="n">
        <f aca="false">CF359-SUM(CF361:CF366)</f>
        <v>0</v>
      </c>
      <c r="CG367" s="132" t="n">
        <f aca="false">CG359-SUM(CG361:CG366)</f>
        <v>0</v>
      </c>
      <c r="CH367" s="132" t="n">
        <f aca="false">CH359-SUM(CH361:CH366)</f>
        <v>0</v>
      </c>
      <c r="CI367" s="132" t="n">
        <f aca="false">CI359-SUM(CI361:CI366)</f>
        <v>0</v>
      </c>
      <c r="CJ367" s="132" t="n">
        <f aca="false">CJ359-SUM(CJ361:CJ366)</f>
        <v>0</v>
      </c>
      <c r="CK367" s="132" t="n">
        <f aca="false">CK359-SUM(CK361:CK366)</f>
        <v>0</v>
      </c>
      <c r="CL367" s="132" t="n">
        <f aca="false">CL359-SUM(CL361:CL366)</f>
        <v>0</v>
      </c>
      <c r="CM367" s="132" t="n">
        <f aca="false">CM359-SUM(CM361:CM366)</f>
        <v>0</v>
      </c>
      <c r="CN367" s="132" t="n">
        <f aca="false">CN359-SUM(CN361:CN366)</f>
        <v>0</v>
      </c>
      <c r="CO367" s="132" t="n">
        <f aca="false">CO359-SUM(CO361:CO366)</f>
        <v>0</v>
      </c>
      <c r="CP367" s="132" t="n">
        <f aca="false">CP359-SUM(CP361:CP366)</f>
        <v>0</v>
      </c>
      <c r="CQ367" s="132" t="n">
        <f aca="false">CQ359-SUM(CQ361:CQ366)</f>
        <v>0</v>
      </c>
      <c r="CR367" s="132" t="n">
        <f aca="false">CR359-SUM(CR361:CR366)</f>
        <v>0</v>
      </c>
      <c r="CS367" s="132" t="n">
        <f aca="false">CS359-SUM(CS361:CS366)</f>
        <v>0</v>
      </c>
      <c r="CT367" s="132" t="n">
        <f aca="false">CT359-SUM(CT361:CT366)</f>
        <v>0</v>
      </c>
      <c r="CU367" s="132" t="n">
        <f aca="false">CU359-SUM(CU361:CU366)</f>
        <v>0</v>
      </c>
      <c r="CV367" s="132" t="n">
        <f aca="false">CV359-SUM(CV361:CV366)</f>
        <v>0</v>
      </c>
      <c r="CW367" s="132" t="n">
        <f aca="false">CW359-SUM(CW361:CW366)</f>
        <v>0</v>
      </c>
      <c r="CX367" s="132" t="n">
        <f aca="false">CX359-SUM(CX361:CX366)</f>
        <v>0</v>
      </c>
      <c r="CY367" s="132" t="n">
        <f aca="false">CY359-SUM(CY361:CY366)</f>
        <v>0</v>
      </c>
      <c r="CZ367" s="132" t="n">
        <f aca="false">CZ359-SUM(CZ361:CZ366)</f>
        <v>0</v>
      </c>
      <c r="DA367" s="132" t="n">
        <f aca="false">DA359-SUM(DA361:DA366)</f>
        <v>0</v>
      </c>
      <c r="DB367" s="132" t="n">
        <f aca="false">DB359-SUM(DB361:DB366)</f>
        <v>0</v>
      </c>
    </row>
    <row r="368" customFormat="false" ht="14.25" hidden="false" customHeight="false" outlineLevel="3" collapsed="false">
      <c r="G368" s="71"/>
      <c r="AA368" s="83"/>
      <c r="AB368" s="83"/>
      <c r="AC368" s="83"/>
      <c r="AD368" s="83"/>
      <c r="AE368" s="83"/>
      <c r="AF368" s="83"/>
      <c r="AG368" s="83"/>
      <c r="AH368" s="83"/>
      <c r="AI368" s="83"/>
      <c r="AJ368" s="83"/>
      <c r="AK368" s="83"/>
      <c r="AL368" s="83"/>
      <c r="AM368" s="83"/>
      <c r="AN368" s="83"/>
      <c r="AO368" s="83"/>
      <c r="AP368" s="83"/>
      <c r="AQ368" s="83"/>
      <c r="AR368" s="83"/>
      <c r="AS368" s="83"/>
      <c r="AT368" s="83"/>
      <c r="AU368" s="83"/>
      <c r="AV368" s="83"/>
      <c r="AW368" s="83"/>
      <c r="AX368" s="83"/>
      <c r="AY368" s="83"/>
      <c r="AZ368" s="83"/>
      <c r="BA368" s="83"/>
      <c r="BB368" s="83"/>
      <c r="BC368" s="83"/>
      <c r="BD368" s="83"/>
      <c r="BE368" s="83"/>
      <c r="BF368" s="83"/>
      <c r="BG368" s="83"/>
      <c r="BH368" s="83"/>
      <c r="BI368" s="83"/>
      <c r="BJ368" s="83"/>
      <c r="BK368" s="83"/>
      <c r="BL368" s="83"/>
      <c r="BM368" s="83"/>
      <c r="BN368" s="83"/>
      <c r="BO368" s="83"/>
      <c r="BP368" s="83"/>
      <c r="BQ368" s="83"/>
      <c r="BR368" s="83"/>
      <c r="BS368" s="83"/>
      <c r="BT368" s="83"/>
      <c r="BU368" s="83"/>
      <c r="BV368" s="83"/>
      <c r="BW368" s="83"/>
      <c r="BX368" s="83"/>
      <c r="BY368" s="83"/>
      <c r="BZ368" s="83"/>
      <c r="CA368" s="83"/>
      <c r="CB368" s="83"/>
      <c r="CC368" s="83"/>
      <c r="CD368" s="83"/>
      <c r="CE368" s="83"/>
      <c r="CF368" s="83"/>
      <c r="CG368" s="83"/>
      <c r="CH368" s="83"/>
      <c r="CI368" s="83"/>
      <c r="CJ368" s="83"/>
      <c r="CK368" s="83"/>
      <c r="CL368" s="83"/>
      <c r="CM368" s="83"/>
      <c r="CN368" s="83"/>
      <c r="CO368" s="83"/>
      <c r="CP368" s="83"/>
      <c r="CQ368" s="83"/>
      <c r="CR368" s="83"/>
      <c r="CS368" s="83"/>
      <c r="CT368" s="83"/>
      <c r="CU368" s="83"/>
      <c r="CV368" s="83"/>
      <c r="CW368" s="83"/>
      <c r="CX368" s="83"/>
      <c r="CY368" s="83"/>
      <c r="CZ368" s="83"/>
      <c r="DA368" s="83"/>
      <c r="DB368" s="83"/>
    </row>
    <row r="369" customFormat="false" ht="14.25" hidden="false" customHeight="false" outlineLevel="3" collapsed="false">
      <c r="E369" s="3" t="s">
        <v>418</v>
      </c>
      <c r="G369" s="71" t="str">
        <f aca="false">Currency_unit&amp;"'M"</f>
        <v>US$'M</v>
      </c>
      <c r="Y369" s="99" t="n">
        <f aca="false">SUM(AA369:DB369)</f>
        <v>11066.2999189616</v>
      </c>
      <c r="AA369" s="83" t="n">
        <f aca="false">IF('Notional Depreciation'!$F$13="Module On",'Notional Depreciation'!AA45,Depreciation!AA106)</f>
        <v>0</v>
      </c>
      <c r="AB369" s="83" t="n">
        <f aca="false">IF('Notional Depreciation'!$F$13="Module On",'Notional Depreciation'!AB45,Depreciation!AB106)</f>
        <v>0</v>
      </c>
      <c r="AC369" s="83" t="n">
        <f aca="false">IF('Notional Depreciation'!$F$13="Module On",'Notional Depreciation'!AC45,Depreciation!AC106)</f>
        <v>0</v>
      </c>
      <c r="AD369" s="83" t="n">
        <f aca="false">IF('Notional Depreciation'!$F$13="Module On",'Notional Depreciation'!AD45,Depreciation!AD106)</f>
        <v>0</v>
      </c>
      <c r="AE369" s="83" t="n">
        <f aca="false">IF('Notional Depreciation'!$F$13="Module On",'Notional Depreciation'!AE45,Depreciation!AE106)</f>
        <v>514.099997906413</v>
      </c>
      <c r="AF369" s="83" t="n">
        <f aca="false">IF('Notional Depreciation'!$F$13="Module On",'Notional Depreciation'!AF45,Depreciation!AF106)</f>
        <v>1795.29995585405</v>
      </c>
      <c r="AG369" s="83" t="n">
        <f aca="false">IF('Notional Depreciation'!$F$13="Module On",'Notional Depreciation'!AG45,Depreciation!AG106)</f>
        <v>428.500022259385</v>
      </c>
      <c r="AH369" s="83" t="n">
        <f aca="false">IF('Notional Depreciation'!$F$13="Module On",'Notional Depreciation'!AH45,Depreciation!AH106)</f>
        <v>360.199989303292</v>
      </c>
      <c r="AI369" s="83" t="n">
        <f aca="false">IF('Notional Depreciation'!$F$13="Module On",'Notional Depreciation'!AI45,Depreciation!AI106)</f>
        <v>397.299986464394</v>
      </c>
      <c r="AJ369" s="83" t="n">
        <f aca="false">IF('Notional Depreciation'!$F$13="Module On",'Notional Depreciation'!AJ45,Depreciation!AJ106)</f>
        <v>419.899978410343</v>
      </c>
      <c r="AK369" s="83" t="n">
        <f aca="false">IF('Notional Depreciation'!$F$13="Module On",'Notional Depreciation'!AK45,Depreciation!AK106)</f>
        <v>348.800007978468</v>
      </c>
      <c r="AL369" s="83" t="n">
        <f aca="false">IF('Notional Depreciation'!$F$13="Module On",'Notional Depreciation'!AL45,Depreciation!AL106)</f>
        <v>305.19996352816</v>
      </c>
      <c r="AM369" s="83" t="n">
        <f aca="false">IF('Notional Depreciation'!$F$13="Module On",'Notional Depreciation'!AM45,Depreciation!AM106)</f>
        <v>293.699953398487</v>
      </c>
      <c r="AN369" s="83" t="n">
        <f aca="false">IF('Notional Depreciation'!$F$13="Module On",'Notional Depreciation'!AN45,Depreciation!AN106)</f>
        <v>274.300014147716</v>
      </c>
      <c r="AO369" s="83" t="n">
        <f aca="false">IF('Notional Depreciation'!$F$13="Module On",'Notional Depreciation'!AO45,Depreciation!AO106)</f>
        <v>292.899983677692</v>
      </c>
      <c r="AP369" s="83" t="n">
        <f aca="false">IF('Notional Depreciation'!$F$13="Module On",'Notional Depreciation'!AP45,Depreciation!AP106)</f>
        <v>313.500007868654</v>
      </c>
      <c r="AQ369" s="83" t="n">
        <f aca="false">IF('Notional Depreciation'!$F$13="Module On",'Notional Depreciation'!AQ45,Depreciation!AQ106)</f>
        <v>304.599964511064</v>
      </c>
      <c r="AR369" s="83" t="n">
        <f aca="false">IF('Notional Depreciation'!$F$13="Module On",'Notional Depreciation'!AR45,Depreciation!AR106)</f>
        <v>270.499962435442</v>
      </c>
      <c r="AS369" s="83" t="n">
        <f aca="false">IF('Notional Depreciation'!$F$13="Module On",'Notional Depreciation'!AS45,Depreciation!AS106)</f>
        <v>260.800036263056</v>
      </c>
      <c r="AT369" s="83" t="n">
        <f aca="false">IF('Notional Depreciation'!$F$13="Module On",'Notional Depreciation'!AT45,Depreciation!AT106)</f>
        <v>220.600015211625</v>
      </c>
      <c r="AU369" s="83" t="n">
        <f aca="false">IF('Notional Depreciation'!$F$13="Module On",'Notional Depreciation'!AU45,Depreciation!AU106)</f>
        <v>253.699989956754</v>
      </c>
      <c r="AV369" s="83" t="n">
        <f aca="false">IF('Notional Depreciation'!$F$13="Module On",'Notional Depreciation'!AV45,Depreciation!AV106)</f>
        <v>221.699984440968</v>
      </c>
      <c r="AW369" s="83" t="n">
        <f aca="false">IF('Notional Depreciation'!$F$13="Module On",'Notional Depreciation'!AW45,Depreciation!AW106)</f>
        <v>219.299988372584</v>
      </c>
      <c r="AX369" s="83" t="n">
        <f aca="false">IF('Notional Depreciation'!$F$13="Module On",'Notional Depreciation'!AX45,Depreciation!AX106)</f>
        <v>237.699987198861</v>
      </c>
      <c r="AY369" s="83" t="n">
        <f aca="false">IF('Notional Depreciation'!$F$13="Module On",'Notional Depreciation'!AY45,Depreciation!AY106)</f>
        <v>211.600029955185</v>
      </c>
      <c r="AZ369" s="83" t="n">
        <f aca="false">IF('Notional Depreciation'!$F$13="Module On",'Notional Depreciation'!AZ45,Depreciation!AZ106)</f>
        <v>202.299958284198</v>
      </c>
      <c r="BA369" s="83" t="n">
        <f aca="false">IF('Notional Depreciation'!$F$13="Module On",'Notional Depreciation'!BA45,Depreciation!BA106)</f>
        <v>200.799960741458</v>
      </c>
      <c r="BB369" s="83" t="n">
        <f aca="false">IF('Notional Depreciation'!$F$13="Module On",'Notional Depreciation'!BB45,Depreciation!BB106)</f>
        <v>168.299985013425</v>
      </c>
      <c r="BC369" s="83" t="n">
        <f aca="false">IF('Notional Depreciation'!$F$13="Module On",'Notional Depreciation'!BC45,Depreciation!BC106)</f>
        <v>199.500020808416</v>
      </c>
      <c r="BD369" s="83" t="n">
        <f aca="false">IF('Notional Depreciation'!$F$13="Module On",'Notional Depreciation'!BD45,Depreciation!BD106)</f>
        <v>198.300022774224</v>
      </c>
      <c r="BE369" s="83" t="n">
        <f aca="false">IF('Notional Depreciation'!$F$13="Module On",'Notional Depreciation'!BE45,Depreciation!BE106)</f>
        <v>149.199958365203</v>
      </c>
      <c r="BF369" s="83" t="n">
        <f aca="false">IF('Notional Depreciation'!$F$13="Module On",'Notional Depreciation'!BF45,Depreciation!BF106)</f>
        <v>142.0999989649</v>
      </c>
      <c r="BG369" s="83" t="n">
        <f aca="false">IF('Notional Depreciation'!$F$13="Module On",'Notional Depreciation'!BG45,Depreciation!BG106)</f>
        <v>139.599974091667</v>
      </c>
      <c r="BH369" s="83" t="n">
        <f aca="false">IF('Notional Depreciation'!$F$13="Module On",'Notional Depreciation'!BH45,Depreciation!BH106)</f>
        <v>142.899968685695</v>
      </c>
      <c r="BI369" s="83" t="n">
        <f aca="false">IF('Notional Depreciation'!$F$13="Module On",'Notional Depreciation'!BI45,Depreciation!BI106)</f>
        <v>146.100021380873</v>
      </c>
      <c r="BJ369" s="83" t="n">
        <f aca="false">IF('Notional Depreciation'!$F$13="Module On",'Notional Depreciation'!BJ45,Depreciation!BJ106)</f>
        <v>155.200035442162</v>
      </c>
      <c r="BK369" s="83" t="n">
        <f aca="false">IF('Notional Depreciation'!$F$13="Module On",'Notional Depreciation'!BK45,Depreciation!BK106)</f>
        <v>154.699978323916</v>
      </c>
      <c r="BL369" s="83" t="n">
        <f aca="false">IF('Notional Depreciation'!$F$13="Module On",'Notional Depreciation'!BL45,Depreciation!BL106)</f>
        <v>141.900028261201</v>
      </c>
      <c r="BM369" s="83" t="n">
        <f aca="false">IF('Notional Depreciation'!$F$13="Module On",'Notional Depreciation'!BM45,Depreciation!BM106)</f>
        <v>109.300023728319</v>
      </c>
      <c r="BN369" s="83" t="n">
        <f aca="false">IF('Notional Depreciation'!$F$13="Module On",'Notional Depreciation'!BN45,Depreciation!BN106)</f>
        <v>109.300023728319</v>
      </c>
      <c r="BO369" s="83" t="n">
        <f aca="false">IF('Notional Depreciation'!$F$13="Module On",'Notional Depreciation'!BO45,Depreciation!BO106)</f>
        <v>118.10003828106</v>
      </c>
      <c r="BP369" s="83" t="n">
        <f aca="false">IF('Notional Depreciation'!$F$13="Module On",'Notional Depreciation'!BP45,Depreciation!BP106)</f>
        <v>66.500035904805</v>
      </c>
      <c r="BQ369" s="83" t="n">
        <f aca="false">IF('Notional Depreciation'!$F$13="Module On",'Notional Depreciation'!BQ45,Depreciation!BQ106)</f>
        <v>57.100022334968</v>
      </c>
      <c r="BR369" s="83" t="n">
        <f aca="false">IF('Notional Depreciation'!$F$13="Module On",'Notional Depreciation'!BR45,Depreciation!BR106)</f>
        <v>56.299965708174</v>
      </c>
      <c r="BS369" s="83" t="n">
        <f aca="false">IF('Notional Depreciation'!$F$13="Module On",'Notional Depreciation'!BS45,Depreciation!BS106)</f>
        <v>68.600032464641</v>
      </c>
      <c r="BT369" s="83" t="n">
        <f aca="false">IF('Notional Depreciation'!$F$13="Module On",'Notional Depreciation'!BT45,Depreciation!BT106)</f>
        <v>76.700019195437</v>
      </c>
      <c r="BU369" s="83" t="n">
        <f aca="false">IF('Notional Depreciation'!$F$13="Module On",'Notional Depreciation'!BU45,Depreciation!BU106)</f>
        <v>61.499986158339</v>
      </c>
      <c r="BV369" s="83" t="n">
        <f aca="false">IF('Notional Depreciation'!$F$13="Module On",'Notional Depreciation'!BV45,Depreciation!BV106)</f>
        <v>37.800024983047</v>
      </c>
      <c r="BW369" s="83" t="n">
        <f aca="false">IF('Notional Depreciation'!$F$13="Module On",'Notional Depreciation'!BW45,Depreciation!BW106)</f>
        <v>38.100024491595</v>
      </c>
      <c r="BX369" s="83" t="n">
        <f aca="false">IF('Notional Depreciation'!$F$13="Module On",'Notional Depreciation'!BX45,Depreciation!BX106)</f>
        <v>34.100002075622</v>
      </c>
      <c r="BY369" s="83" t="n">
        <f aca="false">IF('Notional Depreciation'!$F$13="Module On",'Notional Depreciation'!BY45,Depreciation!BY106)</f>
        <v>40.39999175513</v>
      </c>
      <c r="BZ369" s="83" t="n">
        <f aca="false">IF('Notional Depreciation'!$F$13="Module On",'Notional Depreciation'!BZ45,Depreciation!BZ106)</f>
        <v>40.699991263678</v>
      </c>
      <c r="CA369" s="83" t="n">
        <f aca="false">IF('Notional Depreciation'!$F$13="Module On",'Notional Depreciation'!CA45,Depreciation!CA106)</f>
        <v>31.599977202389</v>
      </c>
      <c r="CB369" s="83" t="n">
        <f aca="false">IF('Notional Depreciation'!$F$13="Module On",'Notional Depreciation'!CB45,Depreciation!CB106)</f>
        <v>35.100029406115</v>
      </c>
      <c r="CC369" s="83" t="n">
        <f aca="false">IF('Notional Depreciation'!$F$13="Module On",'Notional Depreciation'!CC45,Depreciation!CC106)</f>
        <v>0</v>
      </c>
      <c r="CD369" s="83" t="n">
        <f aca="false">IF('Notional Depreciation'!$F$13="Module On",'Notional Depreciation'!CD45,Depreciation!CD106)</f>
        <v>0</v>
      </c>
      <c r="CE369" s="83" t="n">
        <f aca="false">IF('Notional Depreciation'!$F$13="Module On",'Notional Depreciation'!CE45,Depreciation!CE106)</f>
        <v>0</v>
      </c>
      <c r="CF369" s="83" t="n">
        <f aca="false">IF('Notional Depreciation'!$F$13="Module On",'Notional Depreciation'!CF45,Depreciation!CF106)</f>
        <v>0</v>
      </c>
      <c r="CG369" s="83" t="n">
        <f aca="false">IF('Notional Depreciation'!$F$13="Module On",'Notional Depreciation'!CG45,Depreciation!CG106)</f>
        <v>0</v>
      </c>
      <c r="CH369" s="83" t="n">
        <f aca="false">IF('Notional Depreciation'!$F$13="Module On",'Notional Depreciation'!CH45,Depreciation!CH106)</f>
        <v>0</v>
      </c>
      <c r="CI369" s="83" t="n">
        <f aca="false">IF('Notional Depreciation'!$F$13="Module On",'Notional Depreciation'!CI45,Depreciation!CI106)</f>
        <v>0</v>
      </c>
      <c r="CJ369" s="83" t="n">
        <f aca="false">IF('Notional Depreciation'!$F$13="Module On",'Notional Depreciation'!CJ45,Depreciation!CJ106)</f>
        <v>0</v>
      </c>
      <c r="CK369" s="83" t="n">
        <f aca="false">IF('Notional Depreciation'!$F$13="Module On",'Notional Depreciation'!CK45,Depreciation!CK106)</f>
        <v>0</v>
      </c>
      <c r="CL369" s="83" t="n">
        <f aca="false">IF('Notional Depreciation'!$F$13="Module On",'Notional Depreciation'!CL45,Depreciation!CL106)</f>
        <v>0</v>
      </c>
      <c r="CM369" s="83" t="n">
        <f aca="false">IF('Notional Depreciation'!$F$13="Module On",'Notional Depreciation'!CM45,Depreciation!CM106)</f>
        <v>0</v>
      </c>
      <c r="CN369" s="83" t="n">
        <f aca="false">IF('Notional Depreciation'!$F$13="Module On",'Notional Depreciation'!CN45,Depreciation!CN106)</f>
        <v>0</v>
      </c>
      <c r="CO369" s="83" t="n">
        <f aca="false">IF('Notional Depreciation'!$F$13="Module On",'Notional Depreciation'!CO45,Depreciation!CO106)</f>
        <v>0</v>
      </c>
      <c r="CP369" s="83" t="n">
        <f aca="false">IF('Notional Depreciation'!$F$13="Module On",'Notional Depreciation'!CP45,Depreciation!CP106)</f>
        <v>0</v>
      </c>
      <c r="CQ369" s="83" t="n">
        <f aca="false">IF('Notional Depreciation'!$F$13="Module On",'Notional Depreciation'!CQ45,Depreciation!CQ106)</f>
        <v>0</v>
      </c>
      <c r="CR369" s="83" t="n">
        <f aca="false">IF('Notional Depreciation'!$F$13="Module On",'Notional Depreciation'!CR45,Depreciation!CR106)</f>
        <v>0</v>
      </c>
      <c r="CS369" s="83" t="n">
        <f aca="false">IF('Notional Depreciation'!$F$13="Module On",'Notional Depreciation'!CS45,Depreciation!CS106)</f>
        <v>0</v>
      </c>
      <c r="CT369" s="83" t="n">
        <f aca="false">IF('Notional Depreciation'!$F$13="Module On",'Notional Depreciation'!CT45,Depreciation!CT106)</f>
        <v>0</v>
      </c>
      <c r="CU369" s="83" t="n">
        <f aca="false">IF('Notional Depreciation'!$F$13="Module On",'Notional Depreciation'!CU45,Depreciation!CU106)</f>
        <v>0</v>
      </c>
      <c r="CV369" s="83" t="n">
        <f aca="false">IF('Notional Depreciation'!$F$13="Module On",'Notional Depreciation'!CV45,Depreciation!CV106)</f>
        <v>0</v>
      </c>
      <c r="CW369" s="83" t="n">
        <f aca="false">IF('Notional Depreciation'!$F$13="Module On",'Notional Depreciation'!CW45,Depreciation!CW106)</f>
        <v>0</v>
      </c>
      <c r="CX369" s="83" t="n">
        <f aca="false">IF('Notional Depreciation'!$F$13="Module On",'Notional Depreciation'!CX45,Depreciation!CX106)</f>
        <v>0</v>
      </c>
      <c r="CY369" s="83" t="n">
        <f aca="false">IF('Notional Depreciation'!$F$13="Module On",'Notional Depreciation'!CY45,Depreciation!CY106)</f>
        <v>0</v>
      </c>
      <c r="CZ369" s="83" t="n">
        <f aca="false">IF('Notional Depreciation'!$F$13="Module On",'Notional Depreciation'!CZ45,Depreciation!CZ106)</f>
        <v>0</v>
      </c>
      <c r="DA369" s="83" t="n">
        <f aca="false">IF('Notional Depreciation'!$F$13="Module On",'Notional Depreciation'!DA45,Depreciation!DA106)</f>
        <v>0</v>
      </c>
      <c r="DB369" s="83" t="n">
        <f aca="false">IF('Notional Depreciation'!$F$13="Module On",'Notional Depreciation'!DB45,Depreciation!DB106)</f>
        <v>0</v>
      </c>
    </row>
    <row r="370" customFormat="false" ht="14.25" hidden="false" customHeight="false" outlineLevel="3" collapsed="false">
      <c r="E370" s="131" t="s">
        <v>419</v>
      </c>
      <c r="G370" s="71" t="str">
        <f aca="false">G369</f>
        <v>US$'M</v>
      </c>
      <c r="Y370" s="132" t="n">
        <f aca="false">SUM(AA370:DB370)</f>
        <v>35880.6224406198</v>
      </c>
      <c r="AA370" s="132" t="n">
        <f aca="false">AA367-AA369</f>
        <v>-1.8</v>
      </c>
      <c r="AB370" s="132" t="n">
        <f aca="false">AB367-AB369</f>
        <v>-1.8</v>
      </c>
      <c r="AC370" s="132" t="n">
        <f aca="false">AC367-AC369</f>
        <v>-2.7</v>
      </c>
      <c r="AD370" s="132" t="n">
        <f aca="false">AD367-AD369</f>
        <v>-45</v>
      </c>
      <c r="AE370" s="132" t="n">
        <f aca="false">AE367-AE369</f>
        <v>5.45233882434127</v>
      </c>
      <c r="AF370" s="132" t="n">
        <f aca="false">AF367-AF369</f>
        <v>-108.60956112433</v>
      </c>
      <c r="AG370" s="132" t="n">
        <f aca="false">AG367-AG369</f>
        <v>1623.44315122946</v>
      </c>
      <c r="AH370" s="132" t="n">
        <f aca="false">AH367-AH369</f>
        <v>1687.76412716068</v>
      </c>
      <c r="AI370" s="132" t="n">
        <f aca="false">AI367-AI369</f>
        <v>1784.87284151733</v>
      </c>
      <c r="AJ370" s="132" t="n">
        <f aca="false">AJ367-AJ369</f>
        <v>1880.61543690259</v>
      </c>
      <c r="AK370" s="132" t="n">
        <f aca="false">AK367-AK369</f>
        <v>1478.1155966361</v>
      </c>
      <c r="AL370" s="132" t="n">
        <f aca="false">AL367-AL369</f>
        <v>1079.76093109422</v>
      </c>
      <c r="AM370" s="132" t="n">
        <f aca="false">AM367-AM369</f>
        <v>788.907594832647</v>
      </c>
      <c r="AN370" s="132" t="n">
        <f aca="false">AN367-AN369</f>
        <v>722.520364364787</v>
      </c>
      <c r="AO370" s="132" t="n">
        <f aca="false">AO367-AO369</f>
        <v>831.551359135888</v>
      </c>
      <c r="AP370" s="132" t="n">
        <f aca="false">AP367-AP369</f>
        <v>870.28404205342</v>
      </c>
      <c r="AQ370" s="132" t="n">
        <f aca="false">AQ367-AQ369</f>
        <v>1126.7901169057</v>
      </c>
      <c r="AR370" s="132" t="n">
        <f aca="false">AR367-AR369</f>
        <v>1179.4949405213</v>
      </c>
      <c r="AS370" s="132" t="n">
        <f aca="false">AS367-AS369</f>
        <v>1254.56143154898</v>
      </c>
      <c r="AT370" s="132" t="n">
        <f aca="false">AT367-AT369</f>
        <v>922.813709002486</v>
      </c>
      <c r="AU370" s="132" t="n">
        <f aca="false">AU367-AU369</f>
        <v>866.381698840242</v>
      </c>
      <c r="AV370" s="132" t="n">
        <f aca="false">AV367-AV369</f>
        <v>669.1010262096</v>
      </c>
      <c r="AW370" s="132" t="n">
        <f aca="false">AW367-AW369</f>
        <v>868.099957515907</v>
      </c>
      <c r="AX370" s="132" t="n">
        <f aca="false">AX367-AX369</f>
        <v>746.384881935596</v>
      </c>
      <c r="AY370" s="132" t="n">
        <f aca="false">AY367-AY369</f>
        <v>714.224250594894</v>
      </c>
      <c r="AZ370" s="132" t="n">
        <f aca="false">AZ367-AZ369</f>
        <v>812.031783374912</v>
      </c>
      <c r="BA370" s="132" t="n">
        <f aca="false">BA367-BA369</f>
        <v>680.910694136167</v>
      </c>
      <c r="BB370" s="132" t="n">
        <f aca="false">BB367-BB369</f>
        <v>475.805217049583</v>
      </c>
      <c r="BC370" s="132" t="n">
        <f aca="false">BC367-BC369</f>
        <v>672.511753220569</v>
      </c>
      <c r="BD370" s="132" t="n">
        <f aca="false">BD367-BD369</f>
        <v>723.55494890778</v>
      </c>
      <c r="BE370" s="132" t="n">
        <f aca="false">BE367-BE369</f>
        <v>710.044968586896</v>
      </c>
      <c r="BF370" s="132" t="n">
        <f aca="false">BF367-BF369</f>
        <v>712.045113062814</v>
      </c>
      <c r="BG370" s="132" t="n">
        <f aca="false">BG367-BG369</f>
        <v>757.059610548369</v>
      </c>
      <c r="BH370" s="132" t="n">
        <f aca="false">BH367-BH369</f>
        <v>773.131606899246</v>
      </c>
      <c r="BI370" s="132" t="n">
        <f aca="false">BI367-BI369</f>
        <v>823.694017168501</v>
      </c>
      <c r="BJ370" s="132" t="n">
        <f aca="false">BJ367-BJ369</f>
        <v>1112.2664934193</v>
      </c>
      <c r="BK370" s="132" t="n">
        <f aca="false">BK367-BK369</f>
        <v>1081.44169036106</v>
      </c>
      <c r="BL370" s="132" t="n">
        <f aca="false">BL367-BL369</f>
        <v>994.017783630668</v>
      </c>
      <c r="BM370" s="132" t="n">
        <f aca="false">BM367-BM369</f>
        <v>859.185584414288</v>
      </c>
      <c r="BN370" s="132" t="n">
        <f aca="false">BN367-BN369</f>
        <v>978.673597963626</v>
      </c>
      <c r="BO370" s="132" t="n">
        <f aca="false">BO367-BO369</f>
        <v>1089.2567332925</v>
      </c>
      <c r="BP370" s="132" t="n">
        <f aca="false">BP367-BP369</f>
        <v>359.058822077783</v>
      </c>
      <c r="BQ370" s="132" t="n">
        <f aca="false">BQ367-BQ369</f>
        <v>374.744312248755</v>
      </c>
      <c r="BR370" s="132" t="n">
        <f aca="false">BR367-BR369</f>
        <v>369.44529206516</v>
      </c>
      <c r="BS370" s="132" t="n">
        <f aca="false">BS367-BS369</f>
        <v>358.245225308693</v>
      </c>
      <c r="BT370" s="132" t="n">
        <f aca="false">BT367-BT369</f>
        <v>-1.18344112954316</v>
      </c>
      <c r="BU370" s="132" t="n">
        <f aca="false">BU367-BU369</f>
        <v>8.31572391701432</v>
      </c>
      <c r="BV370" s="132" t="n">
        <f aca="false">BV367-BV369</f>
        <v>27.1770713437077</v>
      </c>
      <c r="BW370" s="132" t="n">
        <f aca="false">BW367-BW369</f>
        <v>29.5770718351596</v>
      </c>
      <c r="BX370" s="132" t="n">
        <f aca="false">BX367-BX369</f>
        <v>32.5770942511326</v>
      </c>
      <c r="BY370" s="132" t="n">
        <f aca="false">BY367-BY369</f>
        <v>27.2157183202233</v>
      </c>
      <c r="BZ370" s="132" t="n">
        <f aca="false">BZ367-BZ369</f>
        <v>27.8771050630766</v>
      </c>
      <c r="CA370" s="132" t="n">
        <f aca="false">CA367-CA369</f>
        <v>39.8771191243657</v>
      </c>
      <c r="CB370" s="132" t="n">
        <f aca="false">CB367-CB369</f>
        <v>45.7770669206397</v>
      </c>
      <c r="CC370" s="132" t="n">
        <f aca="false">CC367-CC369</f>
        <v>-14.9435724645166</v>
      </c>
      <c r="CD370" s="132" t="n">
        <f aca="false">CD367-CD369</f>
        <v>0</v>
      </c>
      <c r="CE370" s="132" t="n">
        <f aca="false">CE367-CE369</f>
        <v>0</v>
      </c>
      <c r="CF370" s="132" t="n">
        <f aca="false">CF367-CF369</f>
        <v>0</v>
      </c>
      <c r="CG370" s="132" t="n">
        <f aca="false">CG367-CG369</f>
        <v>0</v>
      </c>
      <c r="CH370" s="132" t="n">
        <f aca="false">CH367-CH369</f>
        <v>0</v>
      </c>
      <c r="CI370" s="132" t="n">
        <f aca="false">CI367-CI369</f>
        <v>0</v>
      </c>
      <c r="CJ370" s="132" t="n">
        <f aca="false">CJ367-CJ369</f>
        <v>0</v>
      </c>
      <c r="CK370" s="132" t="n">
        <f aca="false">CK367-CK369</f>
        <v>0</v>
      </c>
      <c r="CL370" s="132" t="n">
        <f aca="false">CL367-CL369</f>
        <v>0</v>
      </c>
      <c r="CM370" s="132" t="n">
        <f aca="false">CM367-CM369</f>
        <v>0</v>
      </c>
      <c r="CN370" s="132" t="n">
        <f aca="false">CN367-CN369</f>
        <v>0</v>
      </c>
      <c r="CO370" s="132" t="n">
        <f aca="false">CO367-CO369</f>
        <v>0</v>
      </c>
      <c r="CP370" s="132" t="n">
        <f aca="false">CP367-CP369</f>
        <v>0</v>
      </c>
      <c r="CQ370" s="132" t="n">
        <f aca="false">CQ367-CQ369</f>
        <v>0</v>
      </c>
      <c r="CR370" s="132" t="n">
        <f aca="false">CR367-CR369</f>
        <v>0</v>
      </c>
      <c r="CS370" s="132" t="n">
        <f aca="false">CS367-CS369</f>
        <v>0</v>
      </c>
      <c r="CT370" s="132" t="n">
        <f aca="false">CT367-CT369</f>
        <v>0</v>
      </c>
      <c r="CU370" s="132" t="n">
        <f aca="false">CU367-CU369</f>
        <v>0</v>
      </c>
      <c r="CV370" s="132" t="n">
        <f aca="false">CV367-CV369</f>
        <v>0</v>
      </c>
      <c r="CW370" s="132" t="n">
        <f aca="false">CW367-CW369</f>
        <v>0</v>
      </c>
      <c r="CX370" s="132" t="n">
        <f aca="false">CX367-CX369</f>
        <v>0</v>
      </c>
      <c r="CY370" s="132" t="n">
        <f aca="false">CY367-CY369</f>
        <v>0</v>
      </c>
      <c r="CZ370" s="132" t="n">
        <f aca="false">CZ367-CZ369</f>
        <v>0</v>
      </c>
      <c r="DA370" s="132" t="n">
        <f aca="false">DA367-DA369</f>
        <v>0</v>
      </c>
      <c r="DB370" s="132" t="n">
        <f aca="false">DB367-DB369</f>
        <v>0</v>
      </c>
    </row>
    <row r="371" customFormat="false" ht="14.25" hidden="false" customHeight="false" outlineLevel="3" collapsed="false"/>
    <row r="372" customFormat="false" ht="14.25" hidden="false" customHeight="false" outlineLevel="3" collapsed="false">
      <c r="E372" s="146" t="s">
        <v>420</v>
      </c>
      <c r="G372" s="71" t="str">
        <f aca="false">Currency_unit&amp;"'M"</f>
        <v>US$'M</v>
      </c>
      <c r="AA372" s="83" t="n">
        <f aca="false">Z375</f>
        <v>0</v>
      </c>
      <c r="AB372" s="83" t="n">
        <f aca="false">AA375</f>
        <v>1.8</v>
      </c>
      <c r="AC372" s="83" t="n">
        <f aca="false">AB375</f>
        <v>3.6</v>
      </c>
      <c r="AD372" s="83" t="n">
        <f aca="false">AC375</f>
        <v>6.3</v>
      </c>
      <c r="AE372" s="83" t="n">
        <f aca="false">AD375</f>
        <v>51.3</v>
      </c>
      <c r="AF372" s="83" t="n">
        <f aca="false">AE375</f>
        <v>45.8476611756587</v>
      </c>
      <c r="AG372" s="83" t="n">
        <f aca="false">AF375</f>
        <v>154.457222299989</v>
      </c>
      <c r="AH372" s="83" t="n">
        <f aca="false">AG375</f>
        <v>0</v>
      </c>
      <c r="AI372" s="83" t="n">
        <f aca="false">AH375</f>
        <v>0</v>
      </c>
      <c r="AJ372" s="83" t="n">
        <f aca="false">AI375</f>
        <v>0</v>
      </c>
      <c r="AK372" s="83" t="n">
        <f aca="false">AJ375</f>
        <v>0</v>
      </c>
      <c r="AL372" s="83" t="n">
        <f aca="false">AK375</f>
        <v>0</v>
      </c>
      <c r="AM372" s="83" t="n">
        <f aca="false">AL375</f>
        <v>0</v>
      </c>
      <c r="AN372" s="83" t="n">
        <f aca="false">AM375</f>
        <v>0</v>
      </c>
      <c r="AO372" s="83" t="n">
        <f aca="false">AN375</f>
        <v>0</v>
      </c>
      <c r="AP372" s="83" t="n">
        <f aca="false">AO375</f>
        <v>0</v>
      </c>
      <c r="AQ372" s="83" t="n">
        <f aca="false">AP375</f>
        <v>0</v>
      </c>
      <c r="AR372" s="83" t="n">
        <f aca="false">AQ375</f>
        <v>0</v>
      </c>
      <c r="AS372" s="83" t="n">
        <f aca="false">AR375</f>
        <v>0</v>
      </c>
      <c r="AT372" s="83" t="n">
        <f aca="false">AS375</f>
        <v>0</v>
      </c>
      <c r="AU372" s="83" t="n">
        <f aca="false">AT375</f>
        <v>0</v>
      </c>
      <c r="AV372" s="83" t="n">
        <f aca="false">AU375</f>
        <v>0</v>
      </c>
      <c r="AW372" s="83" t="n">
        <f aca="false">AV375</f>
        <v>0</v>
      </c>
      <c r="AX372" s="83" t="n">
        <f aca="false">AW375</f>
        <v>0</v>
      </c>
      <c r="AY372" s="83" t="n">
        <f aca="false">AX375</f>
        <v>0</v>
      </c>
      <c r="AZ372" s="83" t="n">
        <f aca="false">AY375</f>
        <v>0</v>
      </c>
      <c r="BA372" s="83" t="n">
        <f aca="false">AZ375</f>
        <v>0</v>
      </c>
      <c r="BB372" s="83" t="n">
        <f aca="false">BA375</f>
        <v>0</v>
      </c>
      <c r="BC372" s="83" t="n">
        <f aca="false">BB375</f>
        <v>0</v>
      </c>
      <c r="BD372" s="83" t="n">
        <f aca="false">BC375</f>
        <v>0</v>
      </c>
      <c r="BE372" s="83" t="n">
        <f aca="false">BD375</f>
        <v>0</v>
      </c>
      <c r="BF372" s="83" t="n">
        <f aca="false">BE375</f>
        <v>0</v>
      </c>
      <c r="BG372" s="83" t="n">
        <f aca="false">BF375</f>
        <v>0</v>
      </c>
      <c r="BH372" s="83" t="n">
        <f aca="false">BG375</f>
        <v>0</v>
      </c>
      <c r="BI372" s="83" t="n">
        <f aca="false">BH375</f>
        <v>0</v>
      </c>
      <c r="BJ372" s="83" t="n">
        <f aca="false">BI375</f>
        <v>0</v>
      </c>
      <c r="BK372" s="83" t="n">
        <f aca="false">BJ375</f>
        <v>0</v>
      </c>
      <c r="BL372" s="83" t="n">
        <f aca="false">BK375</f>
        <v>0</v>
      </c>
      <c r="BM372" s="83" t="n">
        <f aca="false">BL375</f>
        <v>0</v>
      </c>
      <c r="BN372" s="83" t="n">
        <f aca="false">BM375</f>
        <v>0</v>
      </c>
      <c r="BO372" s="83" t="n">
        <f aca="false">BN375</f>
        <v>0</v>
      </c>
      <c r="BP372" s="83" t="n">
        <f aca="false">BO375</f>
        <v>0</v>
      </c>
      <c r="BQ372" s="83" t="n">
        <f aca="false">BP375</f>
        <v>0</v>
      </c>
      <c r="BR372" s="83" t="n">
        <f aca="false">BQ375</f>
        <v>0</v>
      </c>
      <c r="BS372" s="83" t="n">
        <f aca="false">BR375</f>
        <v>0</v>
      </c>
      <c r="BT372" s="83" t="n">
        <f aca="false">BS375</f>
        <v>0</v>
      </c>
      <c r="BU372" s="83" t="n">
        <f aca="false">BT375</f>
        <v>1.18344112954316</v>
      </c>
      <c r="BV372" s="83" t="n">
        <f aca="false">BU375</f>
        <v>0</v>
      </c>
      <c r="BW372" s="83" t="n">
        <f aca="false">BV375</f>
        <v>0</v>
      </c>
      <c r="BX372" s="83" t="n">
        <f aca="false">BW375</f>
        <v>0</v>
      </c>
      <c r="BY372" s="83" t="n">
        <f aca="false">BX375</f>
        <v>0</v>
      </c>
      <c r="BZ372" s="83" t="n">
        <f aca="false">BY375</f>
        <v>0</v>
      </c>
      <c r="CA372" s="83" t="n">
        <f aca="false">BZ375</f>
        <v>0</v>
      </c>
      <c r="CB372" s="83" t="n">
        <f aca="false">CA375</f>
        <v>0</v>
      </c>
      <c r="CC372" s="83" t="n">
        <f aca="false">CB375</f>
        <v>0</v>
      </c>
      <c r="CD372" s="83" t="n">
        <f aca="false">CC375</f>
        <v>14.9435724645166</v>
      </c>
      <c r="CE372" s="83" t="n">
        <f aca="false">CD375</f>
        <v>14.9435724645166</v>
      </c>
      <c r="CF372" s="83" t="n">
        <f aca="false">CE375</f>
        <v>14.9435724645166</v>
      </c>
      <c r="CG372" s="83" t="n">
        <f aca="false">CF375</f>
        <v>14.9435724645166</v>
      </c>
      <c r="CH372" s="83" t="n">
        <f aca="false">CG375</f>
        <v>14.9435724645166</v>
      </c>
      <c r="CI372" s="83" t="n">
        <f aca="false">CH375</f>
        <v>14.9435724645166</v>
      </c>
      <c r="CJ372" s="83" t="n">
        <f aca="false">CI375</f>
        <v>14.9435724645166</v>
      </c>
      <c r="CK372" s="83" t="n">
        <f aca="false">CJ375</f>
        <v>14.9435724645166</v>
      </c>
      <c r="CL372" s="83" t="n">
        <f aca="false">CK375</f>
        <v>14.9435724645166</v>
      </c>
      <c r="CM372" s="83" t="n">
        <f aca="false">CL375</f>
        <v>14.9435724645166</v>
      </c>
      <c r="CN372" s="83" t="n">
        <f aca="false">CM375</f>
        <v>14.9435724645166</v>
      </c>
      <c r="CO372" s="83" t="n">
        <f aca="false">CN375</f>
        <v>14.9435724645166</v>
      </c>
      <c r="CP372" s="83" t="n">
        <f aca="false">CO375</f>
        <v>14.9435724645166</v>
      </c>
      <c r="CQ372" s="83" t="n">
        <f aca="false">CP375</f>
        <v>14.9435724645166</v>
      </c>
      <c r="CR372" s="83" t="n">
        <f aca="false">CQ375</f>
        <v>14.9435724645166</v>
      </c>
      <c r="CS372" s="83" t="n">
        <f aca="false">CR375</f>
        <v>14.9435724645166</v>
      </c>
      <c r="CT372" s="83" t="n">
        <f aca="false">CS375</f>
        <v>14.9435724645166</v>
      </c>
      <c r="CU372" s="83" t="n">
        <f aca="false">CT375</f>
        <v>14.9435724645166</v>
      </c>
      <c r="CV372" s="83" t="n">
        <f aca="false">CU375</f>
        <v>14.9435724645166</v>
      </c>
      <c r="CW372" s="83" t="n">
        <f aca="false">CV375</f>
        <v>14.9435724645166</v>
      </c>
      <c r="CX372" s="83" t="n">
        <f aca="false">CW375</f>
        <v>14.9435724645166</v>
      </c>
      <c r="CY372" s="83" t="n">
        <f aca="false">CX375</f>
        <v>14.9435724645166</v>
      </c>
      <c r="CZ372" s="83" t="n">
        <f aca="false">CY375</f>
        <v>14.9435724645166</v>
      </c>
      <c r="DA372" s="83" t="n">
        <f aca="false">CZ375</f>
        <v>14.9435724645166</v>
      </c>
      <c r="DB372" s="83" t="n">
        <f aca="false">DA375</f>
        <v>14.9435724645166</v>
      </c>
    </row>
    <row r="373" customFormat="false" ht="14.25" hidden="false" customHeight="false" outlineLevel="3" collapsed="false">
      <c r="E373" s="146" t="s">
        <v>421</v>
      </c>
      <c r="G373" s="71" t="str">
        <f aca="false">Currency_unit&amp;"'M"</f>
        <v>US$'M</v>
      </c>
      <c r="Y373" s="83" t="n">
        <f aca="false">SUM(AA373:DB373)</f>
        <v>176.03657471839</v>
      </c>
      <c r="AA373" s="83" t="n">
        <f aca="false">-MIN(0,AA370)</f>
        <v>1.8</v>
      </c>
      <c r="AB373" s="83" t="n">
        <f aca="false">-MIN(0,AB370)</f>
        <v>1.8</v>
      </c>
      <c r="AC373" s="83" t="n">
        <f aca="false">-MIN(0,AC370)</f>
        <v>2.7</v>
      </c>
      <c r="AD373" s="83" t="n">
        <f aca="false">-MIN(0,AD370)</f>
        <v>45</v>
      </c>
      <c r="AE373" s="83" t="n">
        <f aca="false">-MIN(0,AE370)</f>
        <v>-0</v>
      </c>
      <c r="AF373" s="83" t="n">
        <f aca="false">-MIN(0,AF370)</f>
        <v>108.60956112433</v>
      </c>
      <c r="AG373" s="83" t="n">
        <f aca="false">-MIN(0,AG370)</f>
        <v>-0</v>
      </c>
      <c r="AH373" s="83" t="n">
        <f aca="false">-MIN(0,AH370)</f>
        <v>-0</v>
      </c>
      <c r="AI373" s="83" t="n">
        <f aca="false">-MIN(0,AI370)</f>
        <v>-0</v>
      </c>
      <c r="AJ373" s="83" t="n">
        <f aca="false">-MIN(0,AJ370)</f>
        <v>-0</v>
      </c>
      <c r="AK373" s="83" t="n">
        <f aca="false">-MIN(0,AK370)</f>
        <v>-0</v>
      </c>
      <c r="AL373" s="83" t="n">
        <f aca="false">-MIN(0,AL370)</f>
        <v>-0</v>
      </c>
      <c r="AM373" s="83" t="n">
        <f aca="false">-MIN(0,AM370)</f>
        <v>-0</v>
      </c>
      <c r="AN373" s="83" t="n">
        <f aca="false">-MIN(0,AN370)</f>
        <v>-0</v>
      </c>
      <c r="AO373" s="83" t="n">
        <f aca="false">-MIN(0,AO370)</f>
        <v>-0</v>
      </c>
      <c r="AP373" s="83" t="n">
        <f aca="false">-MIN(0,AP370)</f>
        <v>-0</v>
      </c>
      <c r="AQ373" s="83" t="n">
        <f aca="false">-MIN(0,AQ370)</f>
        <v>-0</v>
      </c>
      <c r="AR373" s="83" t="n">
        <f aca="false">-MIN(0,AR370)</f>
        <v>-0</v>
      </c>
      <c r="AS373" s="83" t="n">
        <f aca="false">-MIN(0,AS370)</f>
        <v>-0</v>
      </c>
      <c r="AT373" s="83" t="n">
        <f aca="false">-MIN(0,AT370)</f>
        <v>-0</v>
      </c>
      <c r="AU373" s="83" t="n">
        <f aca="false">-MIN(0,AU370)</f>
        <v>-0</v>
      </c>
      <c r="AV373" s="83" t="n">
        <f aca="false">-MIN(0,AV370)</f>
        <v>-0</v>
      </c>
      <c r="AW373" s="83" t="n">
        <f aca="false">-MIN(0,AW370)</f>
        <v>-0</v>
      </c>
      <c r="AX373" s="83" t="n">
        <f aca="false">-MIN(0,AX370)</f>
        <v>-0</v>
      </c>
      <c r="AY373" s="83" t="n">
        <f aca="false">-MIN(0,AY370)</f>
        <v>-0</v>
      </c>
      <c r="AZ373" s="83" t="n">
        <f aca="false">-MIN(0,AZ370)</f>
        <v>-0</v>
      </c>
      <c r="BA373" s="83" t="n">
        <f aca="false">-MIN(0,BA370)</f>
        <v>-0</v>
      </c>
      <c r="BB373" s="83" t="n">
        <f aca="false">-MIN(0,BB370)</f>
        <v>-0</v>
      </c>
      <c r="BC373" s="83" t="n">
        <f aca="false">-MIN(0,BC370)</f>
        <v>-0</v>
      </c>
      <c r="BD373" s="83" t="n">
        <f aca="false">-MIN(0,BD370)</f>
        <v>-0</v>
      </c>
      <c r="BE373" s="83" t="n">
        <f aca="false">-MIN(0,BE370)</f>
        <v>-0</v>
      </c>
      <c r="BF373" s="83" t="n">
        <f aca="false">-MIN(0,BF370)</f>
        <v>-0</v>
      </c>
      <c r="BG373" s="83" t="n">
        <f aca="false">-MIN(0,BG370)</f>
        <v>-0</v>
      </c>
      <c r="BH373" s="83" t="n">
        <f aca="false">-MIN(0,BH370)</f>
        <v>-0</v>
      </c>
      <c r="BI373" s="83" t="n">
        <f aca="false">-MIN(0,BI370)</f>
        <v>-0</v>
      </c>
      <c r="BJ373" s="83" t="n">
        <f aca="false">-MIN(0,BJ370)</f>
        <v>-0</v>
      </c>
      <c r="BK373" s="83" t="n">
        <f aca="false">-MIN(0,BK370)</f>
        <v>-0</v>
      </c>
      <c r="BL373" s="83" t="n">
        <f aca="false">-MIN(0,BL370)</f>
        <v>-0</v>
      </c>
      <c r="BM373" s="83" t="n">
        <f aca="false">-MIN(0,BM370)</f>
        <v>-0</v>
      </c>
      <c r="BN373" s="83" t="n">
        <f aca="false">-MIN(0,BN370)</f>
        <v>-0</v>
      </c>
      <c r="BO373" s="83" t="n">
        <f aca="false">-MIN(0,BO370)</f>
        <v>-0</v>
      </c>
      <c r="BP373" s="83" t="n">
        <f aca="false">-MIN(0,BP370)</f>
        <v>-0</v>
      </c>
      <c r="BQ373" s="83" t="n">
        <f aca="false">-MIN(0,BQ370)</f>
        <v>-0</v>
      </c>
      <c r="BR373" s="83" t="n">
        <f aca="false">-MIN(0,BR370)</f>
        <v>-0</v>
      </c>
      <c r="BS373" s="83" t="n">
        <f aca="false">-MIN(0,BS370)</f>
        <v>-0</v>
      </c>
      <c r="BT373" s="83" t="n">
        <f aca="false">-MIN(0,BT370)</f>
        <v>1.18344112954316</v>
      </c>
      <c r="BU373" s="83" t="n">
        <f aca="false">-MIN(0,BU370)</f>
        <v>-0</v>
      </c>
      <c r="BV373" s="83" t="n">
        <f aca="false">-MIN(0,BV370)</f>
        <v>-0</v>
      </c>
      <c r="BW373" s="83" t="n">
        <f aca="false">-MIN(0,BW370)</f>
        <v>-0</v>
      </c>
      <c r="BX373" s="83" t="n">
        <f aca="false">-MIN(0,BX370)</f>
        <v>-0</v>
      </c>
      <c r="BY373" s="83" t="n">
        <f aca="false">-MIN(0,BY370)</f>
        <v>-0</v>
      </c>
      <c r="BZ373" s="83" t="n">
        <f aca="false">-MIN(0,BZ370)</f>
        <v>-0</v>
      </c>
      <c r="CA373" s="83" t="n">
        <f aca="false">-MIN(0,CA370)</f>
        <v>-0</v>
      </c>
      <c r="CB373" s="83" t="n">
        <f aca="false">-MIN(0,CB370)</f>
        <v>-0</v>
      </c>
      <c r="CC373" s="83" t="n">
        <f aca="false">-MIN(0,CC370)</f>
        <v>14.9435724645166</v>
      </c>
      <c r="CD373" s="83" t="n">
        <f aca="false">-MIN(0,CD370)</f>
        <v>-0</v>
      </c>
      <c r="CE373" s="83" t="n">
        <f aca="false">-MIN(0,CE370)</f>
        <v>-0</v>
      </c>
      <c r="CF373" s="83" t="n">
        <f aca="false">-MIN(0,CF370)</f>
        <v>-0</v>
      </c>
      <c r="CG373" s="83" t="n">
        <f aca="false">-MIN(0,CG370)</f>
        <v>-0</v>
      </c>
      <c r="CH373" s="83" t="n">
        <f aca="false">-MIN(0,CH370)</f>
        <v>-0</v>
      </c>
      <c r="CI373" s="83" t="n">
        <f aca="false">-MIN(0,CI370)</f>
        <v>-0</v>
      </c>
      <c r="CJ373" s="83" t="n">
        <f aca="false">-MIN(0,CJ370)</f>
        <v>-0</v>
      </c>
      <c r="CK373" s="83" t="n">
        <f aca="false">-MIN(0,CK370)</f>
        <v>-0</v>
      </c>
      <c r="CL373" s="83" t="n">
        <f aca="false">-MIN(0,CL370)</f>
        <v>-0</v>
      </c>
      <c r="CM373" s="83" t="n">
        <f aca="false">-MIN(0,CM370)</f>
        <v>-0</v>
      </c>
      <c r="CN373" s="83" t="n">
        <f aca="false">-MIN(0,CN370)</f>
        <v>-0</v>
      </c>
      <c r="CO373" s="83" t="n">
        <f aca="false">-MIN(0,CO370)</f>
        <v>-0</v>
      </c>
      <c r="CP373" s="83" t="n">
        <f aca="false">-MIN(0,CP370)</f>
        <v>-0</v>
      </c>
      <c r="CQ373" s="83" t="n">
        <f aca="false">-MIN(0,CQ370)</f>
        <v>-0</v>
      </c>
      <c r="CR373" s="83" t="n">
        <f aca="false">-MIN(0,CR370)</f>
        <v>-0</v>
      </c>
      <c r="CS373" s="83" t="n">
        <f aca="false">-MIN(0,CS370)</f>
        <v>-0</v>
      </c>
      <c r="CT373" s="83" t="n">
        <f aca="false">-MIN(0,CT370)</f>
        <v>-0</v>
      </c>
      <c r="CU373" s="83" t="n">
        <f aca="false">-MIN(0,CU370)</f>
        <v>-0</v>
      </c>
      <c r="CV373" s="83" t="n">
        <f aca="false">-MIN(0,CV370)</f>
        <v>-0</v>
      </c>
      <c r="CW373" s="83" t="n">
        <f aca="false">-MIN(0,CW370)</f>
        <v>-0</v>
      </c>
      <c r="CX373" s="83" t="n">
        <f aca="false">-MIN(0,CX370)</f>
        <v>-0</v>
      </c>
      <c r="CY373" s="83" t="n">
        <f aca="false">-MIN(0,CY370)</f>
        <v>-0</v>
      </c>
      <c r="CZ373" s="83" t="n">
        <f aca="false">-MIN(0,CZ370)</f>
        <v>-0</v>
      </c>
      <c r="DA373" s="83" t="n">
        <f aca="false">-MIN(0,DA370)</f>
        <v>-0</v>
      </c>
      <c r="DB373" s="83" t="n">
        <f aca="false">-MIN(0,DB370)</f>
        <v>-0</v>
      </c>
    </row>
    <row r="374" customFormat="false" ht="14.25" hidden="false" customHeight="false" outlineLevel="3" collapsed="false">
      <c r="E374" s="146" t="s">
        <v>422</v>
      </c>
      <c r="G374" s="71" t="str">
        <f aca="false">Currency_unit&amp;"'M"</f>
        <v>US$'M</v>
      </c>
      <c r="Y374" s="83" t="n">
        <f aca="false">SUM(AA374:DB374)</f>
        <v>161.093002253873</v>
      </c>
      <c r="AA374" s="83" t="n">
        <f aca="false">MIN(MAX(AA370,0),SUM(AA372:AA373))</f>
        <v>0</v>
      </c>
      <c r="AB374" s="83" t="n">
        <f aca="false">MIN(MAX(AB370,0),SUM(AB372:AB373))</f>
        <v>0</v>
      </c>
      <c r="AC374" s="83" t="n">
        <f aca="false">MIN(MAX(AC370,0),SUM(AC372:AC373))</f>
        <v>0</v>
      </c>
      <c r="AD374" s="83" t="n">
        <f aca="false">MIN(MAX(AD370,0),SUM(AD372:AD373))</f>
        <v>0</v>
      </c>
      <c r="AE374" s="83" t="n">
        <f aca="false">MIN(MAX(AE370,0),SUM(AE372:AE373))</f>
        <v>5.45233882434127</v>
      </c>
      <c r="AF374" s="83" t="n">
        <f aca="false">MIN(MAX(AF370,0),SUM(AF372:AF373))</f>
        <v>0</v>
      </c>
      <c r="AG374" s="83" t="n">
        <f aca="false">MIN(MAX(AG370,0),SUM(AG372:AG373))</f>
        <v>154.457222299989</v>
      </c>
      <c r="AH374" s="83" t="n">
        <f aca="false">MIN(MAX(AH370,0),SUM(AH372:AH373))</f>
        <v>0</v>
      </c>
      <c r="AI374" s="83" t="n">
        <f aca="false">MIN(MAX(AI370,0),SUM(AI372:AI373))</f>
        <v>0</v>
      </c>
      <c r="AJ374" s="83" t="n">
        <f aca="false">MIN(MAX(AJ370,0),SUM(AJ372:AJ373))</f>
        <v>0</v>
      </c>
      <c r="AK374" s="83" t="n">
        <f aca="false">MIN(MAX(AK370,0),SUM(AK372:AK373))</f>
        <v>0</v>
      </c>
      <c r="AL374" s="83" t="n">
        <f aca="false">MIN(MAX(AL370,0),SUM(AL372:AL373))</f>
        <v>0</v>
      </c>
      <c r="AM374" s="83" t="n">
        <f aca="false">MIN(MAX(AM370,0),SUM(AM372:AM373))</f>
        <v>0</v>
      </c>
      <c r="AN374" s="83" t="n">
        <f aca="false">MIN(MAX(AN370,0),SUM(AN372:AN373))</f>
        <v>0</v>
      </c>
      <c r="AO374" s="83" t="n">
        <f aca="false">MIN(MAX(AO370,0),SUM(AO372:AO373))</f>
        <v>0</v>
      </c>
      <c r="AP374" s="83" t="n">
        <f aca="false">MIN(MAX(AP370,0),SUM(AP372:AP373))</f>
        <v>0</v>
      </c>
      <c r="AQ374" s="83" t="n">
        <f aca="false">MIN(MAX(AQ370,0),SUM(AQ372:AQ373))</f>
        <v>0</v>
      </c>
      <c r="AR374" s="83" t="n">
        <f aca="false">MIN(MAX(AR370,0),SUM(AR372:AR373))</f>
        <v>0</v>
      </c>
      <c r="AS374" s="83" t="n">
        <f aca="false">MIN(MAX(AS370,0),SUM(AS372:AS373))</f>
        <v>0</v>
      </c>
      <c r="AT374" s="83" t="n">
        <f aca="false">MIN(MAX(AT370,0),SUM(AT372:AT373))</f>
        <v>0</v>
      </c>
      <c r="AU374" s="83" t="n">
        <f aca="false">MIN(MAX(AU370,0),SUM(AU372:AU373))</f>
        <v>0</v>
      </c>
      <c r="AV374" s="83" t="n">
        <f aca="false">MIN(MAX(AV370,0),SUM(AV372:AV373))</f>
        <v>0</v>
      </c>
      <c r="AW374" s="83" t="n">
        <f aca="false">MIN(MAX(AW370,0),SUM(AW372:AW373))</f>
        <v>0</v>
      </c>
      <c r="AX374" s="83" t="n">
        <f aca="false">MIN(MAX(AX370,0),SUM(AX372:AX373))</f>
        <v>0</v>
      </c>
      <c r="AY374" s="83" t="n">
        <f aca="false">MIN(MAX(AY370,0),SUM(AY372:AY373))</f>
        <v>0</v>
      </c>
      <c r="AZ374" s="83" t="n">
        <f aca="false">MIN(MAX(AZ370,0),SUM(AZ372:AZ373))</f>
        <v>0</v>
      </c>
      <c r="BA374" s="83" t="n">
        <f aca="false">MIN(MAX(BA370,0),SUM(BA372:BA373))</f>
        <v>0</v>
      </c>
      <c r="BB374" s="83" t="n">
        <f aca="false">MIN(MAX(BB370,0),SUM(BB372:BB373))</f>
        <v>0</v>
      </c>
      <c r="BC374" s="83" t="n">
        <f aca="false">MIN(MAX(BC370,0),SUM(BC372:BC373))</f>
        <v>0</v>
      </c>
      <c r="BD374" s="83" t="n">
        <f aca="false">MIN(MAX(BD370,0),SUM(BD372:BD373))</f>
        <v>0</v>
      </c>
      <c r="BE374" s="83" t="n">
        <f aca="false">MIN(MAX(BE370,0),SUM(BE372:BE373))</f>
        <v>0</v>
      </c>
      <c r="BF374" s="83" t="n">
        <f aca="false">MIN(MAX(BF370,0),SUM(BF372:BF373))</f>
        <v>0</v>
      </c>
      <c r="BG374" s="83" t="n">
        <f aca="false">MIN(MAX(BG370,0),SUM(BG372:BG373))</f>
        <v>0</v>
      </c>
      <c r="BH374" s="83" t="n">
        <f aca="false">MIN(MAX(BH370,0),SUM(BH372:BH373))</f>
        <v>0</v>
      </c>
      <c r="BI374" s="83" t="n">
        <f aca="false">MIN(MAX(BI370,0),SUM(BI372:BI373))</f>
        <v>0</v>
      </c>
      <c r="BJ374" s="83" t="n">
        <f aca="false">MIN(MAX(BJ370,0),SUM(BJ372:BJ373))</f>
        <v>0</v>
      </c>
      <c r="BK374" s="83" t="n">
        <f aca="false">MIN(MAX(BK370,0),SUM(BK372:BK373))</f>
        <v>0</v>
      </c>
      <c r="BL374" s="83" t="n">
        <f aca="false">MIN(MAX(BL370,0),SUM(BL372:BL373))</f>
        <v>0</v>
      </c>
      <c r="BM374" s="83" t="n">
        <f aca="false">MIN(MAX(BM370,0),SUM(BM372:BM373))</f>
        <v>0</v>
      </c>
      <c r="BN374" s="83" t="n">
        <f aca="false">MIN(MAX(BN370,0),SUM(BN372:BN373))</f>
        <v>0</v>
      </c>
      <c r="BO374" s="83" t="n">
        <f aca="false">MIN(MAX(BO370,0),SUM(BO372:BO373))</f>
        <v>0</v>
      </c>
      <c r="BP374" s="83" t="n">
        <f aca="false">MIN(MAX(BP370,0),SUM(BP372:BP373))</f>
        <v>0</v>
      </c>
      <c r="BQ374" s="83" t="n">
        <f aca="false">MIN(MAX(BQ370,0),SUM(BQ372:BQ373))</f>
        <v>0</v>
      </c>
      <c r="BR374" s="83" t="n">
        <f aca="false">MIN(MAX(BR370,0),SUM(BR372:BR373))</f>
        <v>0</v>
      </c>
      <c r="BS374" s="83" t="n">
        <f aca="false">MIN(MAX(BS370,0),SUM(BS372:BS373))</f>
        <v>0</v>
      </c>
      <c r="BT374" s="83" t="n">
        <f aca="false">MIN(MAX(BT370,0),SUM(BT372:BT373))</f>
        <v>0</v>
      </c>
      <c r="BU374" s="83" t="n">
        <f aca="false">MIN(MAX(BU370,0),SUM(BU372:BU373))</f>
        <v>1.18344112954316</v>
      </c>
      <c r="BV374" s="83" t="n">
        <f aca="false">MIN(MAX(BV370,0),SUM(BV372:BV373))</f>
        <v>0</v>
      </c>
      <c r="BW374" s="83" t="n">
        <f aca="false">MIN(MAX(BW370,0),SUM(BW372:BW373))</f>
        <v>0</v>
      </c>
      <c r="BX374" s="83" t="n">
        <f aca="false">MIN(MAX(BX370,0),SUM(BX372:BX373))</f>
        <v>0</v>
      </c>
      <c r="BY374" s="83" t="n">
        <f aca="false">MIN(MAX(BY370,0),SUM(BY372:BY373))</f>
        <v>0</v>
      </c>
      <c r="BZ374" s="83" t="n">
        <f aca="false">MIN(MAX(BZ370,0),SUM(BZ372:BZ373))</f>
        <v>0</v>
      </c>
      <c r="CA374" s="83" t="n">
        <f aca="false">MIN(MAX(CA370,0),SUM(CA372:CA373))</f>
        <v>0</v>
      </c>
      <c r="CB374" s="83" t="n">
        <f aca="false">MIN(MAX(CB370,0),SUM(CB372:CB373))</f>
        <v>0</v>
      </c>
      <c r="CC374" s="83" t="n">
        <f aca="false">MIN(MAX(CC370,0),SUM(CC372:CC373))</f>
        <v>0</v>
      </c>
      <c r="CD374" s="83" t="n">
        <f aca="false">MIN(MAX(CD370,0),SUM(CD372:CD373))</f>
        <v>0</v>
      </c>
      <c r="CE374" s="83" t="n">
        <f aca="false">MIN(MAX(CE370,0),SUM(CE372:CE373))</f>
        <v>0</v>
      </c>
      <c r="CF374" s="83" t="n">
        <f aca="false">MIN(MAX(CF370,0),SUM(CF372:CF373))</f>
        <v>0</v>
      </c>
      <c r="CG374" s="83" t="n">
        <f aca="false">MIN(MAX(CG370,0),SUM(CG372:CG373))</f>
        <v>0</v>
      </c>
      <c r="CH374" s="83" t="n">
        <f aca="false">MIN(MAX(CH370,0),SUM(CH372:CH373))</f>
        <v>0</v>
      </c>
      <c r="CI374" s="83" t="n">
        <f aca="false">MIN(MAX(CI370,0),SUM(CI372:CI373))</f>
        <v>0</v>
      </c>
      <c r="CJ374" s="83" t="n">
        <f aca="false">MIN(MAX(CJ370,0),SUM(CJ372:CJ373))</f>
        <v>0</v>
      </c>
      <c r="CK374" s="83" t="n">
        <f aca="false">MIN(MAX(CK370,0),SUM(CK372:CK373))</f>
        <v>0</v>
      </c>
      <c r="CL374" s="83" t="n">
        <f aca="false">MIN(MAX(CL370,0),SUM(CL372:CL373))</f>
        <v>0</v>
      </c>
      <c r="CM374" s="83" t="n">
        <f aca="false">MIN(MAX(CM370,0),SUM(CM372:CM373))</f>
        <v>0</v>
      </c>
      <c r="CN374" s="83" t="n">
        <f aca="false">MIN(MAX(CN370,0),SUM(CN372:CN373))</f>
        <v>0</v>
      </c>
      <c r="CO374" s="83" t="n">
        <f aca="false">MIN(MAX(CO370,0),SUM(CO372:CO373))</f>
        <v>0</v>
      </c>
      <c r="CP374" s="83" t="n">
        <f aca="false">MIN(MAX(CP370,0),SUM(CP372:CP373))</f>
        <v>0</v>
      </c>
      <c r="CQ374" s="83" t="n">
        <f aca="false">MIN(MAX(CQ370,0),SUM(CQ372:CQ373))</f>
        <v>0</v>
      </c>
      <c r="CR374" s="83" t="n">
        <f aca="false">MIN(MAX(CR370,0),SUM(CR372:CR373))</f>
        <v>0</v>
      </c>
      <c r="CS374" s="83" t="n">
        <f aca="false">MIN(MAX(CS370,0),SUM(CS372:CS373))</f>
        <v>0</v>
      </c>
      <c r="CT374" s="83" t="n">
        <f aca="false">MIN(MAX(CT370,0),SUM(CT372:CT373))</f>
        <v>0</v>
      </c>
      <c r="CU374" s="83" t="n">
        <f aca="false">MIN(MAX(CU370,0),SUM(CU372:CU373))</f>
        <v>0</v>
      </c>
      <c r="CV374" s="83" t="n">
        <f aca="false">MIN(MAX(CV370,0),SUM(CV372:CV373))</f>
        <v>0</v>
      </c>
      <c r="CW374" s="83" t="n">
        <f aca="false">MIN(MAX(CW370,0),SUM(CW372:CW373))</f>
        <v>0</v>
      </c>
      <c r="CX374" s="83" t="n">
        <f aca="false">MIN(MAX(CX370,0),SUM(CX372:CX373))</f>
        <v>0</v>
      </c>
      <c r="CY374" s="83" t="n">
        <f aca="false">MIN(MAX(CY370,0),SUM(CY372:CY373))</f>
        <v>0</v>
      </c>
      <c r="CZ374" s="83" t="n">
        <f aca="false">MIN(MAX(CZ370,0),SUM(CZ372:CZ373))</f>
        <v>0</v>
      </c>
      <c r="DA374" s="83" t="n">
        <f aca="false">MIN(MAX(DA370,0),SUM(DA372:DA373))</f>
        <v>0</v>
      </c>
      <c r="DB374" s="83" t="n">
        <f aca="false">MIN(MAX(DB370,0),SUM(DB372:DB373))</f>
        <v>0</v>
      </c>
    </row>
    <row r="375" customFormat="false" ht="14.25" hidden="false" customHeight="false" outlineLevel="3" collapsed="false">
      <c r="E375" s="147" t="s">
        <v>423</v>
      </c>
      <c r="G375" s="71" t="str">
        <f aca="false">Currency_unit&amp;"'M"</f>
        <v>US$'M</v>
      </c>
      <c r="Z375" s="123"/>
      <c r="AA375" s="88" t="n">
        <f aca="false">SUM(AA372:AA373)-SUM(AA374)</f>
        <v>1.8</v>
      </c>
      <c r="AB375" s="88" t="n">
        <f aca="false">SUM(AB372:AB373)-SUM(AB374)</f>
        <v>3.6</v>
      </c>
      <c r="AC375" s="88" t="n">
        <f aca="false">SUM(AC372:AC373)-SUM(AC374)</f>
        <v>6.3</v>
      </c>
      <c r="AD375" s="88" t="n">
        <f aca="false">SUM(AD372:AD373)-SUM(AD374)</f>
        <v>51.3</v>
      </c>
      <c r="AE375" s="88" t="n">
        <f aca="false">SUM(AE372:AE373)-SUM(AE374)</f>
        <v>45.8476611756587</v>
      </c>
      <c r="AF375" s="88" t="n">
        <f aca="false">SUM(AF372:AF373)-SUM(AF374)</f>
        <v>154.457222299989</v>
      </c>
      <c r="AG375" s="88" t="n">
        <f aca="false">SUM(AG372:AG373)-SUM(AG374)</f>
        <v>0</v>
      </c>
      <c r="AH375" s="88" t="n">
        <f aca="false">SUM(AH372:AH373)-SUM(AH374)</f>
        <v>0</v>
      </c>
      <c r="AI375" s="88" t="n">
        <f aca="false">SUM(AI372:AI373)-SUM(AI374)</f>
        <v>0</v>
      </c>
      <c r="AJ375" s="88" t="n">
        <f aca="false">SUM(AJ372:AJ373)-SUM(AJ374)</f>
        <v>0</v>
      </c>
      <c r="AK375" s="88" t="n">
        <f aca="false">SUM(AK372:AK373)-SUM(AK374)</f>
        <v>0</v>
      </c>
      <c r="AL375" s="88" t="n">
        <f aca="false">SUM(AL372:AL373)-SUM(AL374)</f>
        <v>0</v>
      </c>
      <c r="AM375" s="88" t="n">
        <f aca="false">SUM(AM372:AM373)-SUM(AM374)</f>
        <v>0</v>
      </c>
      <c r="AN375" s="88" t="n">
        <f aca="false">SUM(AN372:AN373)-SUM(AN374)</f>
        <v>0</v>
      </c>
      <c r="AO375" s="88" t="n">
        <f aca="false">SUM(AO372:AO373)-SUM(AO374)</f>
        <v>0</v>
      </c>
      <c r="AP375" s="88" t="n">
        <f aca="false">SUM(AP372:AP373)-SUM(AP374)</f>
        <v>0</v>
      </c>
      <c r="AQ375" s="88" t="n">
        <f aca="false">SUM(AQ372:AQ373)-SUM(AQ374)</f>
        <v>0</v>
      </c>
      <c r="AR375" s="88" t="n">
        <f aca="false">SUM(AR372:AR373)-SUM(AR374)</f>
        <v>0</v>
      </c>
      <c r="AS375" s="88" t="n">
        <f aca="false">SUM(AS372:AS373)-SUM(AS374)</f>
        <v>0</v>
      </c>
      <c r="AT375" s="88" t="n">
        <f aca="false">SUM(AT372:AT373)-SUM(AT374)</f>
        <v>0</v>
      </c>
      <c r="AU375" s="88" t="n">
        <f aca="false">SUM(AU372:AU373)-SUM(AU374)</f>
        <v>0</v>
      </c>
      <c r="AV375" s="88" t="n">
        <f aca="false">SUM(AV372:AV373)-SUM(AV374)</f>
        <v>0</v>
      </c>
      <c r="AW375" s="88" t="n">
        <f aca="false">SUM(AW372:AW373)-SUM(AW374)</f>
        <v>0</v>
      </c>
      <c r="AX375" s="88" t="n">
        <f aca="false">SUM(AX372:AX373)-SUM(AX374)</f>
        <v>0</v>
      </c>
      <c r="AY375" s="88" t="n">
        <f aca="false">SUM(AY372:AY373)-SUM(AY374)</f>
        <v>0</v>
      </c>
      <c r="AZ375" s="88" t="n">
        <f aca="false">SUM(AZ372:AZ373)-SUM(AZ374)</f>
        <v>0</v>
      </c>
      <c r="BA375" s="88" t="n">
        <f aca="false">SUM(BA372:BA373)-SUM(BA374)</f>
        <v>0</v>
      </c>
      <c r="BB375" s="88" t="n">
        <f aca="false">SUM(BB372:BB373)-SUM(BB374)</f>
        <v>0</v>
      </c>
      <c r="BC375" s="88" t="n">
        <f aca="false">SUM(BC372:BC373)-SUM(BC374)</f>
        <v>0</v>
      </c>
      <c r="BD375" s="88" t="n">
        <f aca="false">SUM(BD372:BD373)-SUM(BD374)</f>
        <v>0</v>
      </c>
      <c r="BE375" s="88" t="n">
        <f aca="false">SUM(BE372:BE373)-SUM(BE374)</f>
        <v>0</v>
      </c>
      <c r="BF375" s="88" t="n">
        <f aca="false">SUM(BF372:BF373)-SUM(BF374)</f>
        <v>0</v>
      </c>
      <c r="BG375" s="88" t="n">
        <f aca="false">SUM(BG372:BG373)-SUM(BG374)</f>
        <v>0</v>
      </c>
      <c r="BH375" s="88" t="n">
        <f aca="false">SUM(BH372:BH373)-SUM(BH374)</f>
        <v>0</v>
      </c>
      <c r="BI375" s="88" t="n">
        <f aca="false">SUM(BI372:BI373)-SUM(BI374)</f>
        <v>0</v>
      </c>
      <c r="BJ375" s="88" t="n">
        <f aca="false">SUM(BJ372:BJ373)-SUM(BJ374)</f>
        <v>0</v>
      </c>
      <c r="BK375" s="88" t="n">
        <f aca="false">SUM(BK372:BK373)-SUM(BK374)</f>
        <v>0</v>
      </c>
      <c r="BL375" s="88" t="n">
        <f aca="false">SUM(BL372:BL373)-SUM(BL374)</f>
        <v>0</v>
      </c>
      <c r="BM375" s="88" t="n">
        <f aca="false">SUM(BM372:BM373)-SUM(BM374)</f>
        <v>0</v>
      </c>
      <c r="BN375" s="88" t="n">
        <f aca="false">SUM(BN372:BN373)-SUM(BN374)</f>
        <v>0</v>
      </c>
      <c r="BO375" s="88" t="n">
        <f aca="false">SUM(BO372:BO373)-SUM(BO374)</f>
        <v>0</v>
      </c>
      <c r="BP375" s="88" t="n">
        <f aca="false">SUM(BP372:BP373)-SUM(BP374)</f>
        <v>0</v>
      </c>
      <c r="BQ375" s="88" t="n">
        <f aca="false">SUM(BQ372:BQ373)-SUM(BQ374)</f>
        <v>0</v>
      </c>
      <c r="BR375" s="88" t="n">
        <f aca="false">SUM(BR372:BR373)-SUM(BR374)</f>
        <v>0</v>
      </c>
      <c r="BS375" s="88" t="n">
        <f aca="false">SUM(BS372:BS373)-SUM(BS374)</f>
        <v>0</v>
      </c>
      <c r="BT375" s="88" t="n">
        <f aca="false">SUM(BT372:BT373)-SUM(BT374)</f>
        <v>1.18344112954316</v>
      </c>
      <c r="BU375" s="88" t="n">
        <f aca="false">SUM(BU372:BU373)-SUM(BU374)</f>
        <v>0</v>
      </c>
      <c r="BV375" s="88" t="n">
        <f aca="false">SUM(BV372:BV373)-SUM(BV374)</f>
        <v>0</v>
      </c>
      <c r="BW375" s="88" t="n">
        <f aca="false">SUM(BW372:BW373)-SUM(BW374)</f>
        <v>0</v>
      </c>
      <c r="BX375" s="88" t="n">
        <f aca="false">SUM(BX372:BX373)-SUM(BX374)</f>
        <v>0</v>
      </c>
      <c r="BY375" s="88" t="n">
        <f aca="false">SUM(BY372:BY373)-SUM(BY374)</f>
        <v>0</v>
      </c>
      <c r="BZ375" s="88" t="n">
        <f aca="false">SUM(BZ372:BZ373)-SUM(BZ374)</f>
        <v>0</v>
      </c>
      <c r="CA375" s="88" t="n">
        <f aca="false">SUM(CA372:CA373)-SUM(CA374)</f>
        <v>0</v>
      </c>
      <c r="CB375" s="88" t="n">
        <f aca="false">SUM(CB372:CB373)-SUM(CB374)</f>
        <v>0</v>
      </c>
      <c r="CC375" s="88" t="n">
        <f aca="false">SUM(CC372:CC373)-SUM(CC374)</f>
        <v>14.9435724645166</v>
      </c>
      <c r="CD375" s="88" t="n">
        <f aca="false">SUM(CD372:CD373)-SUM(CD374)</f>
        <v>14.9435724645166</v>
      </c>
      <c r="CE375" s="88" t="n">
        <f aca="false">SUM(CE372:CE373)-SUM(CE374)</f>
        <v>14.9435724645166</v>
      </c>
      <c r="CF375" s="88" t="n">
        <f aca="false">SUM(CF372:CF373)-SUM(CF374)</f>
        <v>14.9435724645166</v>
      </c>
      <c r="CG375" s="88" t="n">
        <f aca="false">SUM(CG372:CG373)-SUM(CG374)</f>
        <v>14.9435724645166</v>
      </c>
      <c r="CH375" s="88" t="n">
        <f aca="false">SUM(CH372:CH373)-SUM(CH374)</f>
        <v>14.9435724645166</v>
      </c>
      <c r="CI375" s="88" t="n">
        <f aca="false">SUM(CI372:CI373)-SUM(CI374)</f>
        <v>14.9435724645166</v>
      </c>
      <c r="CJ375" s="88" t="n">
        <f aca="false">SUM(CJ372:CJ373)-SUM(CJ374)</f>
        <v>14.9435724645166</v>
      </c>
      <c r="CK375" s="88" t="n">
        <f aca="false">SUM(CK372:CK373)-SUM(CK374)</f>
        <v>14.9435724645166</v>
      </c>
      <c r="CL375" s="88" t="n">
        <f aca="false">SUM(CL372:CL373)-SUM(CL374)</f>
        <v>14.9435724645166</v>
      </c>
      <c r="CM375" s="88" t="n">
        <f aca="false">SUM(CM372:CM373)-SUM(CM374)</f>
        <v>14.9435724645166</v>
      </c>
      <c r="CN375" s="88" t="n">
        <f aca="false">SUM(CN372:CN373)-SUM(CN374)</f>
        <v>14.9435724645166</v>
      </c>
      <c r="CO375" s="88" t="n">
        <f aca="false">SUM(CO372:CO373)-SUM(CO374)</f>
        <v>14.9435724645166</v>
      </c>
      <c r="CP375" s="88" t="n">
        <f aca="false">SUM(CP372:CP373)-SUM(CP374)</f>
        <v>14.9435724645166</v>
      </c>
      <c r="CQ375" s="88" t="n">
        <f aca="false">SUM(CQ372:CQ373)-SUM(CQ374)</f>
        <v>14.9435724645166</v>
      </c>
      <c r="CR375" s="88" t="n">
        <f aca="false">SUM(CR372:CR373)-SUM(CR374)</f>
        <v>14.9435724645166</v>
      </c>
      <c r="CS375" s="88" t="n">
        <f aca="false">SUM(CS372:CS373)-SUM(CS374)</f>
        <v>14.9435724645166</v>
      </c>
      <c r="CT375" s="88" t="n">
        <f aca="false">SUM(CT372:CT373)-SUM(CT374)</f>
        <v>14.9435724645166</v>
      </c>
      <c r="CU375" s="88" t="n">
        <f aca="false">SUM(CU372:CU373)-SUM(CU374)</f>
        <v>14.9435724645166</v>
      </c>
      <c r="CV375" s="88" t="n">
        <f aca="false">SUM(CV372:CV373)-SUM(CV374)</f>
        <v>14.9435724645166</v>
      </c>
      <c r="CW375" s="88" t="n">
        <f aca="false">SUM(CW372:CW373)-SUM(CW374)</f>
        <v>14.9435724645166</v>
      </c>
      <c r="CX375" s="88" t="n">
        <f aca="false">SUM(CX372:CX373)-SUM(CX374)</f>
        <v>14.9435724645166</v>
      </c>
      <c r="CY375" s="88" t="n">
        <f aca="false">SUM(CY372:CY373)-SUM(CY374)</f>
        <v>14.9435724645166</v>
      </c>
      <c r="CZ375" s="88" t="n">
        <f aca="false">SUM(CZ372:CZ373)-SUM(CZ374)</f>
        <v>14.9435724645166</v>
      </c>
      <c r="DA375" s="88" t="n">
        <f aca="false">SUM(DA372:DA373)-SUM(DA374)</f>
        <v>14.9435724645166</v>
      </c>
      <c r="DB375" s="88" t="n">
        <f aca="false">SUM(DB372:DB373)-SUM(DB374)</f>
        <v>14.9435724645166</v>
      </c>
    </row>
    <row r="376" customFormat="false" ht="14.25" hidden="false" customHeight="false" outlineLevel="3" collapsed="false">
      <c r="E376" s="146"/>
    </row>
    <row r="377" customFormat="false" ht="14.25" hidden="false" customHeight="false" outlineLevel="3" collapsed="false">
      <c r="E377" s="146" t="s">
        <v>135</v>
      </c>
      <c r="F377" s="114" t="n">
        <f aca="false">'Assumptions - Base'!F39</f>
        <v>0.25</v>
      </c>
      <c r="G377" s="71" t="s">
        <v>2</v>
      </c>
    </row>
    <row r="378" customFormat="false" ht="14.25" hidden="false" customHeight="false" outlineLevel="3" collapsed="false">
      <c r="E378" s="146"/>
    </row>
    <row r="379" customFormat="false" ht="14.25" hidden="false" customHeight="false" outlineLevel="3" collapsed="false">
      <c r="E379" s="146" t="str">
        <f aca="false">E370</f>
        <v>Project EBIT</v>
      </c>
      <c r="G379" s="71" t="str">
        <f aca="false">G370</f>
        <v>US$'M</v>
      </c>
      <c r="Y379" s="83" t="n">
        <f aca="false">SUM(AA379:DB379)</f>
        <v>35880.6224406198</v>
      </c>
      <c r="AA379" s="93" t="n">
        <f aca="false">AA370</f>
        <v>-1.8</v>
      </c>
      <c r="AB379" s="93" t="n">
        <f aca="false">AB370</f>
        <v>-1.8</v>
      </c>
      <c r="AC379" s="93" t="n">
        <f aca="false">AC370</f>
        <v>-2.7</v>
      </c>
      <c r="AD379" s="93" t="n">
        <f aca="false">AD370</f>
        <v>-45</v>
      </c>
      <c r="AE379" s="93" t="n">
        <f aca="false">AE370</f>
        <v>5.45233882434127</v>
      </c>
      <c r="AF379" s="93" t="n">
        <f aca="false">AF370</f>
        <v>-108.60956112433</v>
      </c>
      <c r="AG379" s="93" t="n">
        <f aca="false">AG370</f>
        <v>1623.44315122946</v>
      </c>
      <c r="AH379" s="93" t="n">
        <f aca="false">AH370</f>
        <v>1687.76412716068</v>
      </c>
      <c r="AI379" s="93" t="n">
        <f aca="false">AI370</f>
        <v>1784.87284151733</v>
      </c>
      <c r="AJ379" s="93" t="n">
        <f aca="false">AJ370</f>
        <v>1880.61543690259</v>
      </c>
      <c r="AK379" s="93" t="n">
        <f aca="false">AK370</f>
        <v>1478.1155966361</v>
      </c>
      <c r="AL379" s="93" t="n">
        <f aca="false">AL370</f>
        <v>1079.76093109422</v>
      </c>
      <c r="AM379" s="93" t="n">
        <f aca="false">AM370</f>
        <v>788.907594832647</v>
      </c>
      <c r="AN379" s="93" t="n">
        <f aca="false">AN370</f>
        <v>722.520364364787</v>
      </c>
      <c r="AO379" s="93" t="n">
        <f aca="false">AO370</f>
        <v>831.551359135888</v>
      </c>
      <c r="AP379" s="93" t="n">
        <f aca="false">AP370</f>
        <v>870.28404205342</v>
      </c>
      <c r="AQ379" s="93" t="n">
        <f aca="false">AQ370</f>
        <v>1126.7901169057</v>
      </c>
      <c r="AR379" s="93" t="n">
        <f aca="false">AR370</f>
        <v>1179.4949405213</v>
      </c>
      <c r="AS379" s="93" t="n">
        <f aca="false">AS370</f>
        <v>1254.56143154898</v>
      </c>
      <c r="AT379" s="93" t="n">
        <f aca="false">AT370</f>
        <v>922.813709002486</v>
      </c>
      <c r="AU379" s="93" t="n">
        <f aca="false">AU370</f>
        <v>866.381698840242</v>
      </c>
      <c r="AV379" s="93" t="n">
        <f aca="false">AV370</f>
        <v>669.1010262096</v>
      </c>
      <c r="AW379" s="93" t="n">
        <f aca="false">AW370</f>
        <v>868.099957515907</v>
      </c>
      <c r="AX379" s="93" t="n">
        <f aca="false">AX370</f>
        <v>746.384881935596</v>
      </c>
      <c r="AY379" s="93" t="n">
        <f aca="false">AY370</f>
        <v>714.224250594894</v>
      </c>
      <c r="AZ379" s="93" t="n">
        <f aca="false">AZ370</f>
        <v>812.031783374912</v>
      </c>
      <c r="BA379" s="93" t="n">
        <f aca="false">BA370</f>
        <v>680.910694136167</v>
      </c>
      <c r="BB379" s="93" t="n">
        <f aca="false">BB370</f>
        <v>475.805217049583</v>
      </c>
      <c r="BC379" s="93" t="n">
        <f aca="false">BC370</f>
        <v>672.511753220569</v>
      </c>
      <c r="BD379" s="93" t="n">
        <f aca="false">BD370</f>
        <v>723.55494890778</v>
      </c>
      <c r="BE379" s="93" t="n">
        <f aca="false">BE370</f>
        <v>710.044968586896</v>
      </c>
      <c r="BF379" s="93" t="n">
        <f aca="false">BF370</f>
        <v>712.045113062814</v>
      </c>
      <c r="BG379" s="93" t="n">
        <f aca="false">BG370</f>
        <v>757.059610548369</v>
      </c>
      <c r="BH379" s="93" t="n">
        <f aca="false">BH370</f>
        <v>773.131606899246</v>
      </c>
      <c r="BI379" s="93" t="n">
        <f aca="false">BI370</f>
        <v>823.694017168501</v>
      </c>
      <c r="BJ379" s="93" t="n">
        <f aca="false">BJ370</f>
        <v>1112.2664934193</v>
      </c>
      <c r="BK379" s="93" t="n">
        <f aca="false">BK370</f>
        <v>1081.44169036106</v>
      </c>
      <c r="BL379" s="93" t="n">
        <f aca="false">BL370</f>
        <v>994.017783630668</v>
      </c>
      <c r="BM379" s="93" t="n">
        <f aca="false">BM370</f>
        <v>859.185584414288</v>
      </c>
      <c r="BN379" s="93" t="n">
        <f aca="false">BN370</f>
        <v>978.673597963626</v>
      </c>
      <c r="BO379" s="93" t="n">
        <f aca="false">BO370</f>
        <v>1089.2567332925</v>
      </c>
      <c r="BP379" s="93" t="n">
        <f aca="false">BP370</f>
        <v>359.058822077783</v>
      </c>
      <c r="BQ379" s="93" t="n">
        <f aca="false">BQ370</f>
        <v>374.744312248755</v>
      </c>
      <c r="BR379" s="93" t="n">
        <f aca="false">BR370</f>
        <v>369.44529206516</v>
      </c>
      <c r="BS379" s="93" t="n">
        <f aca="false">BS370</f>
        <v>358.245225308693</v>
      </c>
      <c r="BT379" s="93" t="n">
        <f aca="false">BT370</f>
        <v>-1.18344112954316</v>
      </c>
      <c r="BU379" s="93" t="n">
        <f aca="false">BU370</f>
        <v>8.31572391701432</v>
      </c>
      <c r="BV379" s="93" t="n">
        <f aca="false">BV370</f>
        <v>27.1770713437077</v>
      </c>
      <c r="BW379" s="93" t="n">
        <f aca="false">BW370</f>
        <v>29.5770718351596</v>
      </c>
      <c r="BX379" s="93" t="n">
        <f aca="false">BX370</f>
        <v>32.5770942511326</v>
      </c>
      <c r="BY379" s="93" t="n">
        <f aca="false">BY370</f>
        <v>27.2157183202233</v>
      </c>
      <c r="BZ379" s="93" t="n">
        <f aca="false">BZ370</f>
        <v>27.8771050630766</v>
      </c>
      <c r="CA379" s="93" t="n">
        <f aca="false">CA370</f>
        <v>39.8771191243657</v>
      </c>
      <c r="CB379" s="93" t="n">
        <f aca="false">CB370</f>
        <v>45.7770669206397</v>
      </c>
      <c r="CC379" s="93" t="n">
        <f aca="false">CC370</f>
        <v>-14.9435724645166</v>
      </c>
      <c r="CD379" s="93" t="n">
        <f aca="false">CD370</f>
        <v>0</v>
      </c>
      <c r="CE379" s="93" t="n">
        <f aca="false">CE370</f>
        <v>0</v>
      </c>
      <c r="CF379" s="93" t="n">
        <f aca="false">CF370</f>
        <v>0</v>
      </c>
      <c r="CG379" s="93" t="n">
        <f aca="false">CG370</f>
        <v>0</v>
      </c>
      <c r="CH379" s="93" t="n">
        <f aca="false">CH370</f>
        <v>0</v>
      </c>
      <c r="CI379" s="93" t="n">
        <f aca="false">CI370</f>
        <v>0</v>
      </c>
      <c r="CJ379" s="93" t="n">
        <f aca="false">CJ370</f>
        <v>0</v>
      </c>
      <c r="CK379" s="93" t="n">
        <f aca="false">CK370</f>
        <v>0</v>
      </c>
      <c r="CL379" s="93" t="n">
        <f aca="false">CL370</f>
        <v>0</v>
      </c>
      <c r="CM379" s="93" t="n">
        <f aca="false">CM370</f>
        <v>0</v>
      </c>
      <c r="CN379" s="93" t="n">
        <f aca="false">CN370</f>
        <v>0</v>
      </c>
      <c r="CO379" s="93" t="n">
        <f aca="false">CO370</f>
        <v>0</v>
      </c>
      <c r="CP379" s="93" t="n">
        <f aca="false">CP370</f>
        <v>0</v>
      </c>
      <c r="CQ379" s="93" t="n">
        <f aca="false">CQ370</f>
        <v>0</v>
      </c>
      <c r="CR379" s="93" t="n">
        <f aca="false">CR370</f>
        <v>0</v>
      </c>
      <c r="CS379" s="93" t="n">
        <f aca="false">CS370</f>
        <v>0</v>
      </c>
      <c r="CT379" s="93" t="n">
        <f aca="false">CT370</f>
        <v>0</v>
      </c>
      <c r="CU379" s="93" t="n">
        <f aca="false">CU370</f>
        <v>0</v>
      </c>
      <c r="CV379" s="93" t="n">
        <f aca="false">CV370</f>
        <v>0</v>
      </c>
      <c r="CW379" s="93" t="n">
        <f aca="false">CW370</f>
        <v>0</v>
      </c>
      <c r="CX379" s="93" t="n">
        <f aca="false">CX370</f>
        <v>0</v>
      </c>
      <c r="CY379" s="93" t="n">
        <f aca="false">CY370</f>
        <v>0</v>
      </c>
      <c r="CZ379" s="93" t="n">
        <f aca="false">CZ370</f>
        <v>0</v>
      </c>
      <c r="DA379" s="93" t="n">
        <f aca="false">DA370</f>
        <v>0</v>
      </c>
      <c r="DB379" s="93" t="n">
        <f aca="false">DB370</f>
        <v>0</v>
      </c>
    </row>
    <row r="380" customFormat="false" ht="14.25" hidden="false" customHeight="false" outlineLevel="3" collapsed="false">
      <c r="E380" s="146" t="str">
        <f aca="false">E374</f>
        <v>Taxable project losses utilised</v>
      </c>
      <c r="G380" s="71" t="str">
        <f aca="false">G374</f>
        <v>US$'M</v>
      </c>
      <c r="Y380" s="83" t="n">
        <f aca="false">SUM(AA380:DB380)</f>
        <v>161.093002253873</v>
      </c>
      <c r="AA380" s="93" t="n">
        <f aca="false">AA374</f>
        <v>0</v>
      </c>
      <c r="AB380" s="93" t="n">
        <f aca="false">AB374</f>
        <v>0</v>
      </c>
      <c r="AC380" s="93" t="n">
        <f aca="false">AC374</f>
        <v>0</v>
      </c>
      <c r="AD380" s="93" t="n">
        <f aca="false">AD374</f>
        <v>0</v>
      </c>
      <c r="AE380" s="93" t="n">
        <f aca="false">AE374</f>
        <v>5.45233882434127</v>
      </c>
      <c r="AF380" s="93" t="n">
        <f aca="false">AF374</f>
        <v>0</v>
      </c>
      <c r="AG380" s="93" t="n">
        <f aca="false">AG374</f>
        <v>154.457222299989</v>
      </c>
      <c r="AH380" s="93" t="n">
        <f aca="false">AH374</f>
        <v>0</v>
      </c>
      <c r="AI380" s="93" t="n">
        <f aca="false">AI374</f>
        <v>0</v>
      </c>
      <c r="AJ380" s="93" t="n">
        <f aca="false">AJ374</f>
        <v>0</v>
      </c>
      <c r="AK380" s="93" t="n">
        <f aca="false">AK374</f>
        <v>0</v>
      </c>
      <c r="AL380" s="93" t="n">
        <f aca="false">AL374</f>
        <v>0</v>
      </c>
      <c r="AM380" s="93" t="n">
        <f aca="false">AM374</f>
        <v>0</v>
      </c>
      <c r="AN380" s="93" t="n">
        <f aca="false">AN374</f>
        <v>0</v>
      </c>
      <c r="AO380" s="93" t="n">
        <f aca="false">AO374</f>
        <v>0</v>
      </c>
      <c r="AP380" s="93" t="n">
        <f aca="false">AP374</f>
        <v>0</v>
      </c>
      <c r="AQ380" s="93" t="n">
        <f aca="false">AQ374</f>
        <v>0</v>
      </c>
      <c r="AR380" s="93" t="n">
        <f aca="false">AR374</f>
        <v>0</v>
      </c>
      <c r="AS380" s="93" t="n">
        <f aca="false">AS374</f>
        <v>0</v>
      </c>
      <c r="AT380" s="93" t="n">
        <f aca="false">AT374</f>
        <v>0</v>
      </c>
      <c r="AU380" s="93" t="n">
        <f aca="false">AU374</f>
        <v>0</v>
      </c>
      <c r="AV380" s="93" t="n">
        <f aca="false">AV374</f>
        <v>0</v>
      </c>
      <c r="AW380" s="93" t="n">
        <f aca="false">AW374</f>
        <v>0</v>
      </c>
      <c r="AX380" s="93" t="n">
        <f aca="false">AX374</f>
        <v>0</v>
      </c>
      <c r="AY380" s="93" t="n">
        <f aca="false">AY374</f>
        <v>0</v>
      </c>
      <c r="AZ380" s="93" t="n">
        <f aca="false">AZ374</f>
        <v>0</v>
      </c>
      <c r="BA380" s="93" t="n">
        <f aca="false">BA374</f>
        <v>0</v>
      </c>
      <c r="BB380" s="93" t="n">
        <f aca="false">BB374</f>
        <v>0</v>
      </c>
      <c r="BC380" s="93" t="n">
        <f aca="false">BC374</f>
        <v>0</v>
      </c>
      <c r="BD380" s="93" t="n">
        <f aca="false">BD374</f>
        <v>0</v>
      </c>
      <c r="BE380" s="93" t="n">
        <f aca="false">BE374</f>
        <v>0</v>
      </c>
      <c r="BF380" s="93" t="n">
        <f aca="false">BF374</f>
        <v>0</v>
      </c>
      <c r="BG380" s="93" t="n">
        <f aca="false">BG374</f>
        <v>0</v>
      </c>
      <c r="BH380" s="93" t="n">
        <f aca="false">BH374</f>
        <v>0</v>
      </c>
      <c r="BI380" s="93" t="n">
        <f aca="false">BI374</f>
        <v>0</v>
      </c>
      <c r="BJ380" s="93" t="n">
        <f aca="false">BJ374</f>
        <v>0</v>
      </c>
      <c r="BK380" s="93" t="n">
        <f aca="false">BK374</f>
        <v>0</v>
      </c>
      <c r="BL380" s="93" t="n">
        <f aca="false">BL374</f>
        <v>0</v>
      </c>
      <c r="BM380" s="93" t="n">
        <f aca="false">BM374</f>
        <v>0</v>
      </c>
      <c r="BN380" s="93" t="n">
        <f aca="false">BN374</f>
        <v>0</v>
      </c>
      <c r="BO380" s="93" t="n">
        <f aca="false">BO374</f>
        <v>0</v>
      </c>
      <c r="BP380" s="93" t="n">
        <f aca="false">BP374</f>
        <v>0</v>
      </c>
      <c r="BQ380" s="93" t="n">
        <f aca="false">BQ374</f>
        <v>0</v>
      </c>
      <c r="BR380" s="93" t="n">
        <f aca="false">BR374</f>
        <v>0</v>
      </c>
      <c r="BS380" s="93" t="n">
        <f aca="false">BS374</f>
        <v>0</v>
      </c>
      <c r="BT380" s="93" t="n">
        <f aca="false">BT374</f>
        <v>0</v>
      </c>
      <c r="BU380" s="93" t="n">
        <f aca="false">BU374</f>
        <v>1.18344112954316</v>
      </c>
      <c r="BV380" s="93" t="n">
        <f aca="false">BV374</f>
        <v>0</v>
      </c>
      <c r="BW380" s="93" t="n">
        <f aca="false">BW374</f>
        <v>0</v>
      </c>
      <c r="BX380" s="93" t="n">
        <f aca="false">BX374</f>
        <v>0</v>
      </c>
      <c r="BY380" s="93" t="n">
        <f aca="false">BY374</f>
        <v>0</v>
      </c>
      <c r="BZ380" s="93" t="n">
        <f aca="false">BZ374</f>
        <v>0</v>
      </c>
      <c r="CA380" s="93" t="n">
        <f aca="false">CA374</f>
        <v>0</v>
      </c>
      <c r="CB380" s="93" t="n">
        <f aca="false">CB374</f>
        <v>0</v>
      </c>
      <c r="CC380" s="93" t="n">
        <f aca="false">CC374</f>
        <v>0</v>
      </c>
      <c r="CD380" s="93" t="n">
        <f aca="false">CD374</f>
        <v>0</v>
      </c>
      <c r="CE380" s="93" t="n">
        <f aca="false">CE374</f>
        <v>0</v>
      </c>
      <c r="CF380" s="93" t="n">
        <f aca="false">CF374</f>
        <v>0</v>
      </c>
      <c r="CG380" s="93" t="n">
        <f aca="false">CG374</f>
        <v>0</v>
      </c>
      <c r="CH380" s="93" t="n">
        <f aca="false">CH374</f>
        <v>0</v>
      </c>
      <c r="CI380" s="93" t="n">
        <f aca="false">CI374</f>
        <v>0</v>
      </c>
      <c r="CJ380" s="93" t="n">
        <f aca="false">CJ374</f>
        <v>0</v>
      </c>
      <c r="CK380" s="93" t="n">
        <f aca="false">CK374</f>
        <v>0</v>
      </c>
      <c r="CL380" s="93" t="n">
        <f aca="false">CL374</f>
        <v>0</v>
      </c>
      <c r="CM380" s="93" t="n">
        <f aca="false">CM374</f>
        <v>0</v>
      </c>
      <c r="CN380" s="93" t="n">
        <f aca="false">CN374</f>
        <v>0</v>
      </c>
      <c r="CO380" s="93" t="n">
        <f aca="false">CO374</f>
        <v>0</v>
      </c>
      <c r="CP380" s="93" t="n">
        <f aca="false">CP374</f>
        <v>0</v>
      </c>
      <c r="CQ380" s="93" t="n">
        <f aca="false">CQ374</f>
        <v>0</v>
      </c>
      <c r="CR380" s="93" t="n">
        <f aca="false">CR374</f>
        <v>0</v>
      </c>
      <c r="CS380" s="93" t="n">
        <f aca="false">CS374</f>
        <v>0</v>
      </c>
      <c r="CT380" s="93" t="n">
        <f aca="false">CT374</f>
        <v>0</v>
      </c>
      <c r="CU380" s="93" t="n">
        <f aca="false">CU374</f>
        <v>0</v>
      </c>
      <c r="CV380" s="93" t="n">
        <f aca="false">CV374</f>
        <v>0</v>
      </c>
      <c r="CW380" s="93" t="n">
        <f aca="false">CW374</f>
        <v>0</v>
      </c>
      <c r="CX380" s="93" t="n">
        <f aca="false">CX374</f>
        <v>0</v>
      </c>
      <c r="CY380" s="93" t="n">
        <f aca="false">CY374</f>
        <v>0</v>
      </c>
      <c r="CZ380" s="93" t="n">
        <f aca="false">CZ374</f>
        <v>0</v>
      </c>
      <c r="DA380" s="93" t="n">
        <f aca="false">DA374</f>
        <v>0</v>
      </c>
      <c r="DB380" s="93" t="n">
        <f aca="false">DB374</f>
        <v>0</v>
      </c>
    </row>
    <row r="381" customFormat="false" ht="14.25" hidden="false" customHeight="false" outlineLevel="3" collapsed="false">
      <c r="E381" s="148" t="s">
        <v>424</v>
      </c>
      <c r="G381" s="71" t="str">
        <f aca="false">Currency_unit&amp;"'M"</f>
        <v>US$'M</v>
      </c>
      <c r="Y381" s="132" t="n">
        <f aca="false">SUM(AA381:DB381)</f>
        <v>35895.5660130843</v>
      </c>
      <c r="AA381" s="137" t="n">
        <f aca="false">MAX(0,AA379)-AA380</f>
        <v>0</v>
      </c>
      <c r="AB381" s="137" t="n">
        <f aca="false">MAX(0,AB379)-AB380</f>
        <v>0</v>
      </c>
      <c r="AC381" s="137" t="n">
        <f aca="false">MAX(0,AC379)-AC380</f>
        <v>0</v>
      </c>
      <c r="AD381" s="137" t="n">
        <f aca="false">MAX(0,AD379)-AD380</f>
        <v>0</v>
      </c>
      <c r="AE381" s="137" t="n">
        <f aca="false">MAX(0,AE379)-AE380</f>
        <v>0</v>
      </c>
      <c r="AF381" s="137" t="n">
        <f aca="false">MAX(0,AF379)-AF380</f>
        <v>0</v>
      </c>
      <c r="AG381" s="137" t="n">
        <f aca="false">MAX(0,AG379)-AG380</f>
        <v>1468.98592892948</v>
      </c>
      <c r="AH381" s="137" t="n">
        <f aca="false">MAX(0,AH379)-AH380</f>
        <v>1687.76412716068</v>
      </c>
      <c r="AI381" s="137" t="n">
        <f aca="false">MAX(0,AI379)-AI380</f>
        <v>1784.87284151733</v>
      </c>
      <c r="AJ381" s="137" t="n">
        <f aca="false">MAX(0,AJ379)-AJ380</f>
        <v>1880.61543690259</v>
      </c>
      <c r="AK381" s="137" t="n">
        <f aca="false">MAX(0,AK379)-AK380</f>
        <v>1478.1155966361</v>
      </c>
      <c r="AL381" s="137" t="n">
        <f aca="false">MAX(0,AL379)-AL380</f>
        <v>1079.76093109422</v>
      </c>
      <c r="AM381" s="137" t="n">
        <f aca="false">MAX(0,AM379)-AM380</f>
        <v>788.907594832647</v>
      </c>
      <c r="AN381" s="137" t="n">
        <f aca="false">MAX(0,AN379)-AN380</f>
        <v>722.520364364787</v>
      </c>
      <c r="AO381" s="137" t="n">
        <f aca="false">MAX(0,AO379)-AO380</f>
        <v>831.551359135888</v>
      </c>
      <c r="AP381" s="137" t="n">
        <f aca="false">MAX(0,AP379)-AP380</f>
        <v>870.28404205342</v>
      </c>
      <c r="AQ381" s="137" t="n">
        <f aca="false">MAX(0,AQ379)-AQ380</f>
        <v>1126.7901169057</v>
      </c>
      <c r="AR381" s="137" t="n">
        <f aca="false">MAX(0,AR379)-AR380</f>
        <v>1179.4949405213</v>
      </c>
      <c r="AS381" s="137" t="n">
        <f aca="false">MAX(0,AS379)-AS380</f>
        <v>1254.56143154898</v>
      </c>
      <c r="AT381" s="137" t="n">
        <f aca="false">MAX(0,AT379)-AT380</f>
        <v>922.813709002486</v>
      </c>
      <c r="AU381" s="137" t="n">
        <f aca="false">MAX(0,AU379)-AU380</f>
        <v>866.381698840242</v>
      </c>
      <c r="AV381" s="137" t="n">
        <f aca="false">MAX(0,AV379)-AV380</f>
        <v>669.1010262096</v>
      </c>
      <c r="AW381" s="137" t="n">
        <f aca="false">MAX(0,AW379)-AW380</f>
        <v>868.099957515907</v>
      </c>
      <c r="AX381" s="137" t="n">
        <f aca="false">MAX(0,AX379)-AX380</f>
        <v>746.384881935596</v>
      </c>
      <c r="AY381" s="137" t="n">
        <f aca="false">MAX(0,AY379)-AY380</f>
        <v>714.224250594894</v>
      </c>
      <c r="AZ381" s="137" t="n">
        <f aca="false">MAX(0,AZ379)-AZ380</f>
        <v>812.031783374912</v>
      </c>
      <c r="BA381" s="137" t="n">
        <f aca="false">MAX(0,BA379)-BA380</f>
        <v>680.910694136167</v>
      </c>
      <c r="BB381" s="137" t="n">
        <f aca="false">MAX(0,BB379)-BB380</f>
        <v>475.805217049583</v>
      </c>
      <c r="BC381" s="137" t="n">
        <f aca="false">MAX(0,BC379)-BC380</f>
        <v>672.511753220569</v>
      </c>
      <c r="BD381" s="137" t="n">
        <f aca="false">MAX(0,BD379)-BD380</f>
        <v>723.55494890778</v>
      </c>
      <c r="BE381" s="137" t="n">
        <f aca="false">MAX(0,BE379)-BE380</f>
        <v>710.044968586896</v>
      </c>
      <c r="BF381" s="137" t="n">
        <f aca="false">MAX(0,BF379)-BF380</f>
        <v>712.045113062814</v>
      </c>
      <c r="BG381" s="137" t="n">
        <f aca="false">MAX(0,BG379)-BG380</f>
        <v>757.059610548369</v>
      </c>
      <c r="BH381" s="137" t="n">
        <f aca="false">MAX(0,BH379)-BH380</f>
        <v>773.131606899246</v>
      </c>
      <c r="BI381" s="137" t="n">
        <f aca="false">MAX(0,BI379)-BI380</f>
        <v>823.694017168501</v>
      </c>
      <c r="BJ381" s="137" t="n">
        <f aca="false">MAX(0,BJ379)-BJ380</f>
        <v>1112.2664934193</v>
      </c>
      <c r="BK381" s="137" t="n">
        <f aca="false">MAX(0,BK379)-BK380</f>
        <v>1081.44169036106</v>
      </c>
      <c r="BL381" s="137" t="n">
        <f aca="false">MAX(0,BL379)-BL380</f>
        <v>994.017783630668</v>
      </c>
      <c r="BM381" s="137" t="n">
        <f aca="false">MAX(0,BM379)-BM380</f>
        <v>859.185584414288</v>
      </c>
      <c r="BN381" s="137" t="n">
        <f aca="false">MAX(0,BN379)-BN380</f>
        <v>978.673597963626</v>
      </c>
      <c r="BO381" s="137" t="n">
        <f aca="false">MAX(0,BO379)-BO380</f>
        <v>1089.2567332925</v>
      </c>
      <c r="BP381" s="137" t="n">
        <f aca="false">MAX(0,BP379)-BP380</f>
        <v>359.058822077783</v>
      </c>
      <c r="BQ381" s="137" t="n">
        <f aca="false">MAX(0,BQ379)-BQ380</f>
        <v>374.744312248755</v>
      </c>
      <c r="BR381" s="137" t="n">
        <f aca="false">MAX(0,BR379)-BR380</f>
        <v>369.44529206516</v>
      </c>
      <c r="BS381" s="137" t="n">
        <f aca="false">MAX(0,BS379)-BS380</f>
        <v>358.245225308693</v>
      </c>
      <c r="BT381" s="137" t="n">
        <f aca="false">MAX(0,BT379)-BT380</f>
        <v>0</v>
      </c>
      <c r="BU381" s="137" t="n">
        <f aca="false">MAX(0,BU379)-BU380</f>
        <v>7.13228278747116</v>
      </c>
      <c r="BV381" s="137" t="n">
        <f aca="false">MAX(0,BV379)-BV380</f>
        <v>27.1770713437077</v>
      </c>
      <c r="BW381" s="137" t="n">
        <f aca="false">MAX(0,BW379)-BW380</f>
        <v>29.5770718351596</v>
      </c>
      <c r="BX381" s="137" t="n">
        <f aca="false">MAX(0,BX379)-BX380</f>
        <v>32.5770942511326</v>
      </c>
      <c r="BY381" s="137" t="n">
        <f aca="false">MAX(0,BY379)-BY380</f>
        <v>27.2157183202233</v>
      </c>
      <c r="BZ381" s="137" t="n">
        <f aca="false">MAX(0,BZ379)-BZ380</f>
        <v>27.8771050630766</v>
      </c>
      <c r="CA381" s="137" t="n">
        <f aca="false">MAX(0,CA379)-CA380</f>
        <v>39.8771191243657</v>
      </c>
      <c r="CB381" s="137" t="n">
        <f aca="false">MAX(0,CB379)-CB380</f>
        <v>45.7770669206397</v>
      </c>
      <c r="CC381" s="137" t="n">
        <f aca="false">MAX(0,CC379)-CC380</f>
        <v>0</v>
      </c>
      <c r="CD381" s="137" t="n">
        <f aca="false">MAX(0,CD379)-CD380</f>
        <v>0</v>
      </c>
      <c r="CE381" s="137" t="n">
        <f aca="false">MAX(0,CE379)-CE380</f>
        <v>0</v>
      </c>
      <c r="CF381" s="137" t="n">
        <f aca="false">MAX(0,CF379)-CF380</f>
        <v>0</v>
      </c>
      <c r="CG381" s="137" t="n">
        <f aca="false">MAX(0,CG379)-CG380</f>
        <v>0</v>
      </c>
      <c r="CH381" s="137" t="n">
        <f aca="false">MAX(0,CH379)-CH380</f>
        <v>0</v>
      </c>
      <c r="CI381" s="137" t="n">
        <f aca="false">MAX(0,CI379)-CI380</f>
        <v>0</v>
      </c>
      <c r="CJ381" s="137" t="n">
        <f aca="false">MAX(0,CJ379)-CJ380</f>
        <v>0</v>
      </c>
      <c r="CK381" s="137" t="n">
        <f aca="false">MAX(0,CK379)-CK380</f>
        <v>0</v>
      </c>
      <c r="CL381" s="137" t="n">
        <f aca="false">MAX(0,CL379)-CL380</f>
        <v>0</v>
      </c>
      <c r="CM381" s="137" t="n">
        <f aca="false">MAX(0,CM379)-CM380</f>
        <v>0</v>
      </c>
      <c r="CN381" s="137" t="n">
        <f aca="false">MAX(0,CN379)-CN380</f>
        <v>0</v>
      </c>
      <c r="CO381" s="137" t="n">
        <f aca="false">MAX(0,CO379)-CO380</f>
        <v>0</v>
      </c>
      <c r="CP381" s="137" t="n">
        <f aca="false">MAX(0,CP379)-CP380</f>
        <v>0</v>
      </c>
      <c r="CQ381" s="137" t="n">
        <f aca="false">MAX(0,CQ379)-CQ380</f>
        <v>0</v>
      </c>
      <c r="CR381" s="137" t="n">
        <f aca="false">MAX(0,CR379)-CR380</f>
        <v>0</v>
      </c>
      <c r="CS381" s="137" t="n">
        <f aca="false">MAX(0,CS379)-CS380</f>
        <v>0</v>
      </c>
      <c r="CT381" s="137" t="n">
        <f aca="false">MAX(0,CT379)-CT380</f>
        <v>0</v>
      </c>
      <c r="CU381" s="137" t="n">
        <f aca="false">MAX(0,CU379)-CU380</f>
        <v>0</v>
      </c>
      <c r="CV381" s="137" t="n">
        <f aca="false">MAX(0,CV379)-CV380</f>
        <v>0</v>
      </c>
      <c r="CW381" s="137" t="n">
        <f aca="false">MAX(0,CW379)-CW380</f>
        <v>0</v>
      </c>
      <c r="CX381" s="137" t="n">
        <f aca="false">MAX(0,CX379)-CX380</f>
        <v>0</v>
      </c>
      <c r="CY381" s="137" t="n">
        <f aca="false">MAX(0,CY379)-CY380</f>
        <v>0</v>
      </c>
      <c r="CZ381" s="137" t="n">
        <f aca="false">MAX(0,CZ379)-CZ380</f>
        <v>0</v>
      </c>
      <c r="DA381" s="137" t="n">
        <f aca="false">MAX(0,DA379)-DA380</f>
        <v>0</v>
      </c>
      <c r="DB381" s="137" t="n">
        <f aca="false">MAX(0,DB379)-DB380</f>
        <v>0</v>
      </c>
    </row>
    <row r="382" customFormat="false" ht="14.25" hidden="false" customHeight="false" outlineLevel="3" collapsed="false"/>
    <row r="383" customFormat="false" ht="14.25" hidden="false" customHeight="false" outlineLevel="3" collapsed="false">
      <c r="E383" s="3" t="s">
        <v>425</v>
      </c>
      <c r="G383" s="71" t="str">
        <f aca="false">Currency_unit&amp;"'M"</f>
        <v>US$'M</v>
      </c>
      <c r="Y383" s="83" t="n">
        <f aca="false">SUM(AA383:DB383)</f>
        <v>10684.7688702933</v>
      </c>
      <c r="AA383" s="93" t="n">
        <f aca="false">IF(Tax!$F$13="Module On",Tax!AA26,$F$377*AA381+'Assumptions - Base'!$F$176*(AA171-AA194-AA274-AA239-AA264))</f>
        <v>0</v>
      </c>
      <c r="AB383" s="93" t="n">
        <f aca="false">IF(Tax!$F$13="Module On",Tax!AB26,$F$377*AB381+'Assumptions - Base'!$F$176*(AB171-AB194-AB274-AB239-AB264))</f>
        <v>0</v>
      </c>
      <c r="AC383" s="93" t="n">
        <f aca="false">IF(Tax!$F$13="Module On",Tax!AC26,$F$377*AC381+'Assumptions - Base'!$F$176*(AC171-AC194-AC274-AC239-AC264))</f>
        <v>0</v>
      </c>
      <c r="AD383" s="93" t="n">
        <f aca="false">IF(Tax!$F$13="Module On",Tax!AD26,$F$377*AD381+'Assumptions - Base'!$F$176*(AD171-AD194-AD274-AD239-AD264))</f>
        <v>0</v>
      </c>
      <c r="AE383" s="93" t="n">
        <f aca="false">IF(Tax!$F$13="Module On",Tax!AE26,$F$377*AE381+'Assumptions - Base'!$F$176*(AE171-AE194-AE274-AE239-AE264))</f>
        <v>23.0854551760729</v>
      </c>
      <c r="AF383" s="93" t="n">
        <f aca="false">IF(Tax!$F$13="Module On",Tax!AF26,$F$377*AF381+'Assumptions - Base'!$F$176*(AF171-AF194-AF274-AF239-AF264))</f>
        <v>58.8142170497931</v>
      </c>
      <c r="AG383" s="93" t="n">
        <f aca="false">IF(Tax!$F$13="Module On",Tax!AG26,$F$377*AG381+'Assumptions - Base'!$F$176*(AG171-AG194-AG274-AG239-AG264))</f>
        <v>436.512627382166</v>
      </c>
      <c r="AH383" s="93" t="n">
        <f aca="false">IF(Tax!$F$13="Module On",Tax!AH26,$F$377*AH381+'Assumptions - Base'!$F$176*(AH171-AH194-AH274-AH239-AH264))</f>
        <v>490.563624379796</v>
      </c>
      <c r="AI383" s="93" t="n">
        <f aca="false">IF(Tax!$F$13="Module On",Tax!AI26,$F$377*AI381+'Assumptions - Base'!$F$176*(AI171-AI194-AI274-AI239-AI264))</f>
        <v>520.55950466472</v>
      </c>
      <c r="AJ383" s="93" t="n">
        <f aca="false">IF(Tax!$F$13="Module On",Tax!AJ26,$F$377*AJ381+'Assumptions - Base'!$F$176*(AJ171-AJ194-AJ274-AJ239-AJ264))</f>
        <v>547.243009958628</v>
      </c>
      <c r="AK383" s="93" t="n">
        <f aca="false">IF(Tax!$F$13="Module On",Tax!AK26,$F$377*AK381+'Assumptions - Base'!$F$176*(AK171-AK194-AK274-AK239-AK264))</f>
        <v>433.403469787309</v>
      </c>
      <c r="AL383" s="93" t="n">
        <f aca="false">IF(Tax!$F$13="Module On",Tax!AL26,$F$377*AL381+'Assumptions - Base'!$F$176*(AL171-AL194-AL274-AL239-AL264))</f>
        <v>322.611902551872</v>
      </c>
      <c r="AM383" s="93" t="n">
        <f aca="false">IF(Tax!$F$13="Module On",Tax!AM26,$F$377*AM381+'Assumptions - Base'!$F$176*(AM171-AM194-AM274-AM239-AM264))</f>
        <v>238.564987630821</v>
      </c>
      <c r="AN383" s="93" t="n">
        <f aca="false">IF(Tax!$F$13="Module On",Tax!AN26,$F$377*AN381+'Assumptions - Base'!$F$176*(AN171-AN194-AN274-AN239-AN264))</f>
        <v>218.772971628136</v>
      </c>
      <c r="AO383" s="93" t="n">
        <f aca="false">IF(Tax!$F$13="Module On",Tax!AO26,$F$377*AO381+'Assumptions - Base'!$F$176*(AO171-AO194-AO274-AO239-AO264))</f>
        <v>250.234320385073</v>
      </c>
      <c r="AP383" s="93" t="n">
        <f aca="false">IF(Tax!$F$13="Module On",Tax!AP26,$F$377*AP381+'Assumptions - Base'!$F$176*(AP171-AP194-AP274-AP239-AP264))</f>
        <v>263.074000047473</v>
      </c>
      <c r="AQ383" s="93" t="n">
        <f aca="false">IF(Tax!$F$13="Module On",Tax!AQ26,$F$377*AQ381+'Assumptions - Base'!$F$176*(AQ171-AQ194-AQ274-AQ239-AQ264))</f>
        <v>334.836790389657</v>
      </c>
      <c r="AR383" s="93" t="n">
        <f aca="false">IF(Tax!$F$13="Module On",Tax!AR26,$F$377*AR381+'Assumptions - Base'!$F$176*(AR171-AR194-AR274-AR239-AR264))</f>
        <v>347.616498363322</v>
      </c>
      <c r="AS383" s="93" t="n">
        <f aca="false">IF(Tax!$F$13="Module On",Tax!AS26,$F$377*AS381+'Assumptions - Base'!$F$176*(AS171-AS194-AS274-AS239-AS264))</f>
        <v>367.471813049526</v>
      </c>
      <c r="AT383" s="93" t="n">
        <f aca="false">IF(Tax!$F$13="Module On",Tax!AT26,$F$377*AT381+'Assumptions - Base'!$F$176*(AT171-AT194-AT274-AT239-AT264))</f>
        <v>273.360097067545</v>
      </c>
      <c r="AU383" s="93" t="n">
        <f aca="false">IF(Tax!$F$13="Module On",Tax!AU26,$F$377*AU381+'Assumptions - Base'!$F$176*(AU171-AU194-AU274-AU239-AU264))</f>
        <v>258.497396278212</v>
      </c>
      <c r="AV383" s="93" t="n">
        <f aca="false">IF(Tax!$F$13="Module On",Tax!AV26,$F$377*AV381+'Assumptions - Base'!$F$176*(AV171-AV194-AV274-AV239-AV264))</f>
        <v>201.571787364081</v>
      </c>
      <c r="AW383" s="93" t="n">
        <f aca="false">IF(Tax!$F$13="Module On",Tax!AW26,$F$377*AW381+'Assumptions - Base'!$F$176*(AW171-AW194-AW274-AW239-AW264))</f>
        <v>257.331200108162</v>
      </c>
      <c r="AX383" s="93" t="n">
        <f aca="false">IF(Tax!$F$13="Module On",Tax!AX26,$F$377*AX381+'Assumptions - Base'!$F$176*(AX171-AX194-AX274-AX239-AX264))</f>
        <v>223.913908644282</v>
      </c>
      <c r="AY383" s="93" t="n">
        <f aca="false">IF(Tax!$F$13="Module On",Tax!AY26,$F$377*AY381+'Assumptions - Base'!$F$176*(AY171-AY194-AY274-AY239-AY264))</f>
        <v>213.924835128993</v>
      </c>
      <c r="AZ383" s="93" t="n">
        <f aca="false">IF(Tax!$F$13="Module On",Tax!AZ26,$F$377*AZ381+'Assumptions - Base'!$F$176*(AZ171-AZ194-AZ274-AZ239-AZ264))</f>
        <v>241.319039878922</v>
      </c>
      <c r="BA383" s="93" t="n">
        <f aca="false">IF(Tax!$F$13="Module On",Tax!BA26,$F$377*BA381+'Assumptions - Base'!$F$176*(BA171-BA194-BA274-BA239-BA264))</f>
        <v>204.796389641775</v>
      </c>
      <c r="BB383" s="93" t="n">
        <f aca="false">IF(Tax!$F$13="Module On",Tax!BB26,$F$377*BB381+'Assumptions - Base'!$F$176*(BB171-BB194-BB274-BB239-BB264))</f>
        <v>146.054370682358</v>
      </c>
      <c r="BC383" s="93" t="n">
        <f aca="false">IF(Tax!$F$13="Module On",Tax!BC26,$F$377*BC381+'Assumptions - Base'!$F$176*(BC171-BC194-BC274-BC239-BC264))</f>
        <v>202.327525701234</v>
      </c>
      <c r="BD383" s="93" t="n">
        <f aca="false">IF(Tax!$F$13="Module On",Tax!BD26,$F$377*BD381+'Assumptions - Base'!$F$176*(BD171-BD194-BD274-BD239-BD264))</f>
        <v>216.73181653019</v>
      </c>
      <c r="BE383" s="93" t="n">
        <f aca="false">IF(Tax!$F$13="Module On",Tax!BE26,$F$377*BE381+'Assumptions - Base'!$F$176*(BE171-BE194-BE274-BE239-BE264))</f>
        <v>209.700450469081</v>
      </c>
      <c r="BF383" s="93" t="n">
        <f aca="false">IF(Tax!$F$13="Module On",Tax!BF26,$F$377*BF381+'Assumptions - Base'!$F$176*(BF171-BF194-BF274-BF239-BF264))</f>
        <v>209.382217063134</v>
      </c>
      <c r="BG383" s="93" t="n">
        <f aca="false">IF(Tax!$F$13="Module On",Tax!BG26,$F$377*BG381+'Assumptions - Base'!$F$176*(BG171-BG194-BG274-BG239-BG264))</f>
        <v>221.930438662302</v>
      </c>
      <c r="BH383" s="93" t="n">
        <f aca="false">IF(Tax!$F$13="Module On",Tax!BH26,$F$377*BH381+'Assumptions - Base'!$F$176*(BH171-BH194-BH274-BH239-BH264))</f>
        <v>226.637323562518</v>
      </c>
      <c r="BI383" s="93" t="n">
        <f aca="false">IF(Tax!$F$13="Module On",Tax!BI26,$F$377*BI381+'Assumptions - Base'!$F$176*(BI171-BI194-BI274-BI239-BI264))</f>
        <v>240.778528206989</v>
      </c>
      <c r="BJ383" s="93" t="n">
        <f aca="false">IF(Tax!$F$13="Module On",Tax!BJ26,$F$377*BJ381+'Assumptions - Base'!$F$176*(BJ171-BJ194-BJ274-BJ239-BJ264))</f>
        <v>321.798822021012</v>
      </c>
      <c r="BK383" s="93" t="n">
        <f aca="false">IF(Tax!$F$13="Module On",Tax!BK26,$F$377*BK381+'Assumptions - Base'!$F$176*(BK171-BK194-BK274-BK239-BK264))</f>
        <v>313.377573682286</v>
      </c>
      <c r="BL383" s="93" t="n">
        <f aca="false">IF(Tax!$F$13="Module On",Tax!BL26,$F$377*BL381+'Assumptions - Base'!$F$176*(BL171-BL194-BL274-BL239-BL264))</f>
        <v>288.377419972103</v>
      </c>
      <c r="BM383" s="93" t="n">
        <f aca="false">IF(Tax!$F$13="Module On",Tax!BM26,$F$377*BM381+'Assumptions - Base'!$F$176*(BM171-BM194-BM274-BM239-BM264))</f>
        <v>247.468896796401</v>
      </c>
      <c r="BN383" s="93" t="n">
        <f aca="false">IF(Tax!$F$13="Module On",Tax!BN26,$F$377*BN381+'Assumptions - Base'!$F$176*(BN171-BN194-BN274-BN239-BN264))</f>
        <v>281.063882702462</v>
      </c>
      <c r="BO383" s="93" t="n">
        <f aca="false">IF(Tax!$F$13="Module On",Tax!BO26,$F$377*BO381+'Assumptions - Base'!$F$176*(BO171-BO194-BO274-BO239-BO264))</f>
        <v>312.371575241605</v>
      </c>
      <c r="BP383" s="93" t="n">
        <f aca="false">IF(Tax!$F$13="Module On",Tax!BP26,$F$377*BP381+'Assumptions - Base'!$F$176*(BP171-BP194-BP274-BP239-BP264))</f>
        <v>104.598003217598</v>
      </c>
      <c r="BQ383" s="93" t="n">
        <f aca="false">IF(Tax!$F$13="Module On",Tax!BQ26,$F$377*BQ381+'Assumptions - Base'!$F$176*(BQ171-BQ194-BQ274-BQ239-BQ264))</f>
        <v>108.55276106092</v>
      </c>
      <c r="BR383" s="93" t="n">
        <f aca="false">IF(Tax!$F$13="Module On",Tax!BR26,$F$377*BR381+'Assumptions - Base'!$F$176*(BR171-BR194-BR274-BR239-BR264))</f>
        <v>107.12097611646</v>
      </c>
      <c r="BS383" s="93" t="n">
        <f aca="false">IF(Tax!$F$13="Module On",Tax!BS26,$F$377*BS381+'Assumptions - Base'!$F$176*(BS171-BS194-BS274-BS239-BS264))</f>
        <v>104.320959427343</v>
      </c>
      <c r="BT383" s="93" t="n">
        <f aca="false">IF(Tax!$F$13="Module On",Tax!BT26,$F$377*BT381+'Assumptions - Base'!$F$176*(BT171-BT194-BT274-BT239-BT264))</f>
        <v>4.08603395710927</v>
      </c>
      <c r="BU383" s="93" t="n">
        <f aca="false">IF(Tax!$F$13="Module On",Tax!BU26,$F$377*BU381+'Assumptions - Base'!$F$176*(BU171-BU194-BU274-BU239-BU264))</f>
        <v>5.68624805885303</v>
      </c>
      <c r="BV383" s="93" t="n">
        <f aca="false">IF(Tax!$F$13="Module On",Tax!BV26,$F$377*BV381+'Assumptions - Base'!$F$176*(BV171-BV194-BV274-BV239-BV264))</f>
        <v>10.6746568739192</v>
      </c>
      <c r="BW383" s="93" t="n">
        <f aca="false">IF(Tax!$F$13="Module On",Tax!BW26,$F$377*BW381+'Assumptions - Base'!$F$176*(BW171-BW194-BW274-BW239-BW264))</f>
        <v>11.2746569967822</v>
      </c>
      <c r="BX383" s="93" t="n">
        <f aca="false">IF(Tax!$F$13="Module On",Tax!BX26,$F$377*BX381+'Assumptions - Base'!$F$176*(BX171-BX194-BX274-BX239-BX264))</f>
        <v>12.0246626007754</v>
      </c>
      <c r="BY383" s="93" t="n">
        <f aca="false">IF(Tax!$F$13="Module On",Tax!BY26,$F$377*BY381+'Assumptions - Base'!$F$176*(BY171-BY194-BY274-BY239-BY264))</f>
        <v>10.7071069420411</v>
      </c>
      <c r="BZ383" s="93" t="n">
        <f aca="false">IF(Tax!$F$13="Module On",Tax!BZ26,$F$377*BZ381+'Assumptions - Base'!$F$176*(BZ171-BZ194-BZ274-BZ239-BZ264))</f>
        <v>10.8496653037614</v>
      </c>
      <c r="CA383" s="93" t="n">
        <f aca="false">IF(Tax!$F$13="Module On",Tax!CA26,$F$377*CA381+'Assumptions - Base'!$F$176*(CA171-CA194-CA274-CA239-CA264))</f>
        <v>13.8496688190837</v>
      </c>
      <c r="CB383" s="93" t="n">
        <f aca="false">IF(Tax!$F$13="Module On",Tax!CB26,$F$377*CB381+'Assumptions - Base'!$F$176*(CB171-CB194-CB274-CB239-CB264))</f>
        <v>15.3246557681522</v>
      </c>
      <c r="CC383" s="93" t="n">
        <f aca="false">IF(Tax!$F$13="Module On",Tax!CC26,$F$377*CC381+'Assumptions - Base'!$F$176*(CC171-CC194-CC274-CC239-CC264))</f>
        <v>-0.381872699536732</v>
      </c>
      <c r="CD383" s="93" t="n">
        <f aca="false">IF(Tax!$F$13="Module On",Tax!CD26,$F$377*CD381+'Assumptions - Base'!$F$176*(CD171-CD194-CD274-CD239-CD264))</f>
        <v>0</v>
      </c>
      <c r="CE383" s="93" t="n">
        <f aca="false">IF(Tax!$F$13="Module On",Tax!CE26,$F$377*CE381+'Assumptions - Base'!$F$176*(CE171-CE194-CE274-CE239-CE264))</f>
        <v>0</v>
      </c>
      <c r="CF383" s="93" t="n">
        <f aca="false">IF(Tax!$F$13="Module On",Tax!CF26,$F$377*CF381+'Assumptions - Base'!$F$176*(CF171-CF194-CF274-CF239-CF264))</f>
        <v>0</v>
      </c>
      <c r="CG383" s="93" t="n">
        <f aca="false">IF(Tax!$F$13="Module On",Tax!CG26,$F$377*CG381+'Assumptions - Base'!$F$176*(CG171-CG194-CG274-CG239-CG264))</f>
        <v>0</v>
      </c>
      <c r="CH383" s="93" t="n">
        <f aca="false">IF(Tax!$F$13="Module On",Tax!CH26,$F$377*CH381+'Assumptions - Base'!$F$176*(CH171-CH194-CH274-CH239-CH264))</f>
        <v>0</v>
      </c>
      <c r="CI383" s="93" t="n">
        <f aca="false">IF(Tax!$F$13="Module On",Tax!CI26,$F$377*CI381+'Assumptions - Base'!$F$176*(CI171-CI194-CI274-CI239-CI264))</f>
        <v>0</v>
      </c>
      <c r="CJ383" s="93" t="n">
        <f aca="false">IF(Tax!$F$13="Module On",Tax!CJ26,$F$377*CJ381+'Assumptions - Base'!$F$176*(CJ171-CJ194-CJ274-CJ239-CJ264))</f>
        <v>0</v>
      </c>
      <c r="CK383" s="93" t="n">
        <f aca="false">IF(Tax!$F$13="Module On",Tax!CK26,$F$377*CK381+'Assumptions - Base'!$F$176*(CK171-CK194-CK274-CK239-CK264))</f>
        <v>0</v>
      </c>
      <c r="CL383" s="93" t="n">
        <f aca="false">IF(Tax!$F$13="Module On",Tax!CL26,$F$377*CL381+'Assumptions - Base'!$F$176*(CL171-CL194-CL274-CL239-CL264))</f>
        <v>0</v>
      </c>
      <c r="CM383" s="93" t="n">
        <f aca="false">IF(Tax!$F$13="Module On",Tax!CM26,$F$377*CM381+'Assumptions - Base'!$F$176*(CM171-CM194-CM274-CM239-CM264))</f>
        <v>0</v>
      </c>
      <c r="CN383" s="93" t="n">
        <f aca="false">IF(Tax!$F$13="Module On",Tax!CN26,$F$377*CN381+'Assumptions - Base'!$F$176*(CN171-CN194-CN274-CN239-CN264))</f>
        <v>0</v>
      </c>
      <c r="CO383" s="93" t="n">
        <f aca="false">IF(Tax!$F$13="Module On",Tax!CO26,$F$377*CO381+'Assumptions - Base'!$F$176*(CO171-CO194-CO274-CO239-CO264))</f>
        <v>0</v>
      </c>
      <c r="CP383" s="93" t="n">
        <f aca="false">IF(Tax!$F$13="Module On",Tax!CP26,$F$377*CP381+'Assumptions - Base'!$F$176*(CP171-CP194-CP274-CP239-CP264))</f>
        <v>0</v>
      </c>
      <c r="CQ383" s="93" t="n">
        <f aca="false">IF(Tax!$F$13="Module On",Tax!CQ26,$F$377*CQ381+'Assumptions - Base'!$F$176*(CQ171-CQ194-CQ274-CQ239-CQ264))</f>
        <v>0</v>
      </c>
      <c r="CR383" s="93" t="n">
        <f aca="false">IF(Tax!$F$13="Module On",Tax!CR26,$F$377*CR381+'Assumptions - Base'!$F$176*(CR171-CR194-CR274-CR239-CR264))</f>
        <v>0</v>
      </c>
      <c r="CS383" s="93" t="n">
        <f aca="false">IF(Tax!$F$13="Module On",Tax!CS26,$F$377*CS381+'Assumptions - Base'!$F$176*(CS171-CS194-CS274-CS239-CS264))</f>
        <v>0</v>
      </c>
      <c r="CT383" s="93" t="n">
        <f aca="false">IF(Tax!$F$13="Module On",Tax!CT26,$F$377*CT381+'Assumptions - Base'!$F$176*(CT171-CT194-CT274-CT239-CT264))</f>
        <v>0</v>
      </c>
      <c r="CU383" s="93" t="n">
        <f aca="false">IF(Tax!$F$13="Module On",Tax!CU26,$F$377*CU381+'Assumptions - Base'!$F$176*(CU171-CU194-CU274-CU239-CU264))</f>
        <v>0</v>
      </c>
      <c r="CV383" s="93" t="n">
        <f aca="false">IF(Tax!$F$13="Module On",Tax!CV26,$F$377*CV381+'Assumptions - Base'!$F$176*(CV171-CV194-CV274-CV239-CV264))</f>
        <v>0</v>
      </c>
      <c r="CW383" s="93" t="n">
        <f aca="false">IF(Tax!$F$13="Module On",Tax!CW26,$F$377*CW381+'Assumptions - Base'!$F$176*(CW171-CW194-CW274-CW239-CW264))</f>
        <v>0</v>
      </c>
      <c r="CX383" s="93" t="n">
        <f aca="false">IF(Tax!$F$13="Module On",Tax!CX26,$F$377*CX381+'Assumptions - Base'!$F$176*(CX171-CX194-CX274-CX239-CX264))</f>
        <v>0</v>
      </c>
      <c r="CY383" s="93" t="n">
        <f aca="false">IF(Tax!$F$13="Module On",Tax!CY26,$F$377*CY381+'Assumptions - Base'!$F$176*(CY171-CY194-CY274-CY239-CY264))</f>
        <v>0</v>
      </c>
      <c r="CZ383" s="93" t="n">
        <f aca="false">IF(Tax!$F$13="Module On",Tax!CZ26,$F$377*CZ381+'Assumptions - Base'!$F$176*(CZ171-CZ194-CZ274-CZ239-CZ264))</f>
        <v>0</v>
      </c>
      <c r="DA383" s="93" t="n">
        <f aca="false">IF(Tax!$F$13="Module On",Tax!DA26,$F$377*DA381+'Assumptions - Base'!$F$176*(DA171-DA194-DA274-DA239-DA264))</f>
        <v>0</v>
      </c>
      <c r="DB383" s="93" t="n">
        <f aca="false">IF(Tax!$F$13="Module On",Tax!DB26,$F$377*DB381+'Assumptions - Base'!$F$176*(DB171-DB194-DB274-DB239-DB264))</f>
        <v>0</v>
      </c>
    </row>
    <row r="384" customFormat="false" ht="14.25" hidden="false" customHeight="false" outlineLevel="3" collapsed="false">
      <c r="E384" s="131" t="s">
        <v>426</v>
      </c>
      <c r="G384" s="71" t="str">
        <f aca="false">G383</f>
        <v>US$'M</v>
      </c>
      <c r="Y384" s="132" t="n">
        <f aca="false">SUM(AA384:DB384)</f>
        <v>25195.8535703265</v>
      </c>
      <c r="AA384" s="132" t="n">
        <f aca="false">AA370-AA383</f>
        <v>-1.8</v>
      </c>
      <c r="AB384" s="132" t="n">
        <f aca="false">AB370-AB383</f>
        <v>-1.8</v>
      </c>
      <c r="AC384" s="132" t="n">
        <f aca="false">AC370-AC383</f>
        <v>-2.7</v>
      </c>
      <c r="AD384" s="132" t="n">
        <f aca="false">AD370-AD383</f>
        <v>-45</v>
      </c>
      <c r="AE384" s="132" t="n">
        <f aca="false">AE370-AE383</f>
        <v>-17.6331163517316</v>
      </c>
      <c r="AF384" s="132" t="n">
        <f aca="false">AF370-AF383</f>
        <v>-167.423778174123</v>
      </c>
      <c r="AG384" s="132" t="n">
        <f aca="false">AG370-AG383</f>
        <v>1186.9305238473</v>
      </c>
      <c r="AH384" s="132" t="n">
        <f aca="false">AH370-AH383</f>
        <v>1197.20050278089</v>
      </c>
      <c r="AI384" s="132" t="n">
        <f aca="false">AI370-AI383</f>
        <v>1264.31333685261</v>
      </c>
      <c r="AJ384" s="132" t="n">
        <f aca="false">AJ370-AJ383</f>
        <v>1333.37242694397</v>
      </c>
      <c r="AK384" s="132" t="n">
        <f aca="false">AK370-AK383</f>
        <v>1044.71212684879</v>
      </c>
      <c r="AL384" s="132" t="n">
        <f aca="false">AL370-AL383</f>
        <v>757.14902854235</v>
      </c>
      <c r="AM384" s="132" t="n">
        <f aca="false">AM370-AM383</f>
        <v>550.342607201826</v>
      </c>
      <c r="AN384" s="132" t="n">
        <f aca="false">AN370-AN383</f>
        <v>503.74739273665</v>
      </c>
      <c r="AO384" s="132" t="n">
        <f aca="false">AO370-AO383</f>
        <v>581.317038750815</v>
      </c>
      <c r="AP384" s="132" t="n">
        <f aca="false">AP370-AP383</f>
        <v>607.210042005948</v>
      </c>
      <c r="AQ384" s="132" t="n">
        <f aca="false">AQ370-AQ383</f>
        <v>791.953326516048</v>
      </c>
      <c r="AR384" s="132" t="n">
        <f aca="false">AR370-AR383</f>
        <v>831.878442157973</v>
      </c>
      <c r="AS384" s="132" t="n">
        <f aca="false">AS370-AS383</f>
        <v>887.089618499457</v>
      </c>
      <c r="AT384" s="132" t="n">
        <f aca="false">AT370-AT383</f>
        <v>649.453611934941</v>
      </c>
      <c r="AU384" s="132" t="n">
        <f aca="false">AU370-AU383</f>
        <v>607.88430256203</v>
      </c>
      <c r="AV384" s="132" t="n">
        <f aca="false">AV370-AV383</f>
        <v>467.52923884552</v>
      </c>
      <c r="AW384" s="132" t="n">
        <f aca="false">AW370-AW383</f>
        <v>610.768757407745</v>
      </c>
      <c r="AX384" s="132" t="n">
        <f aca="false">AX370-AX383</f>
        <v>522.470973291314</v>
      </c>
      <c r="AY384" s="132" t="n">
        <f aca="false">AY370-AY383</f>
        <v>500.299415465901</v>
      </c>
      <c r="AZ384" s="132" t="n">
        <f aca="false">AZ370-AZ383</f>
        <v>570.71274349599</v>
      </c>
      <c r="BA384" s="132" t="n">
        <f aca="false">BA370-BA383</f>
        <v>476.114304494392</v>
      </c>
      <c r="BB384" s="132" t="n">
        <f aca="false">BB370-BB383</f>
        <v>329.750846367225</v>
      </c>
      <c r="BC384" s="132" t="n">
        <f aca="false">BC370-BC383</f>
        <v>470.184227519335</v>
      </c>
      <c r="BD384" s="132" t="n">
        <f aca="false">BD370-BD383</f>
        <v>506.823132377591</v>
      </c>
      <c r="BE384" s="132" t="n">
        <f aca="false">BE370-BE383</f>
        <v>500.344518117816</v>
      </c>
      <c r="BF384" s="132" t="n">
        <f aca="false">BF370-BF383</f>
        <v>502.66289599968</v>
      </c>
      <c r="BG384" s="132" t="n">
        <f aca="false">BG370-BG383</f>
        <v>535.129171886068</v>
      </c>
      <c r="BH384" s="132" t="n">
        <f aca="false">BH370-BH383</f>
        <v>546.494283336729</v>
      </c>
      <c r="BI384" s="132" t="n">
        <f aca="false">BI370-BI383</f>
        <v>582.915488961512</v>
      </c>
      <c r="BJ384" s="132" t="n">
        <f aca="false">BJ370-BJ383</f>
        <v>790.467671398286</v>
      </c>
      <c r="BK384" s="132" t="n">
        <f aca="false">BK370-BK383</f>
        <v>768.064116678779</v>
      </c>
      <c r="BL384" s="132" t="n">
        <f aca="false">BL370-BL383</f>
        <v>705.640363658565</v>
      </c>
      <c r="BM384" s="132" t="n">
        <f aca="false">BM370-BM383</f>
        <v>611.716687617887</v>
      </c>
      <c r="BN384" s="132" t="n">
        <f aca="false">BN370-BN383</f>
        <v>697.609715261164</v>
      </c>
      <c r="BO384" s="132" t="n">
        <f aca="false">BO370-BO383</f>
        <v>776.88515805089</v>
      </c>
      <c r="BP384" s="132" t="n">
        <f aca="false">BP370-BP383</f>
        <v>254.460818860185</v>
      </c>
      <c r="BQ384" s="132" t="n">
        <f aca="false">BQ370-BQ383</f>
        <v>266.191551187835</v>
      </c>
      <c r="BR384" s="132" t="n">
        <f aca="false">BR370-BR383</f>
        <v>262.3243159487</v>
      </c>
      <c r="BS384" s="132" t="n">
        <f aca="false">BS370-BS383</f>
        <v>253.92426588135</v>
      </c>
      <c r="BT384" s="132" t="n">
        <f aca="false">BT370-BT383</f>
        <v>-5.26947508665242</v>
      </c>
      <c r="BU384" s="132" t="n">
        <f aca="false">BU370-BU383</f>
        <v>2.62947585816129</v>
      </c>
      <c r="BV384" s="132" t="n">
        <f aca="false">BV370-BV383</f>
        <v>16.5024144697885</v>
      </c>
      <c r="BW384" s="132" t="n">
        <f aca="false">BW370-BW383</f>
        <v>18.3024148383775</v>
      </c>
      <c r="BX384" s="132" t="n">
        <f aca="false">BX370-BX383</f>
        <v>20.5524316503572</v>
      </c>
      <c r="BY384" s="132" t="n">
        <f aca="false">BY370-BY383</f>
        <v>16.5086113781823</v>
      </c>
      <c r="BZ384" s="132" t="n">
        <f aca="false">BZ370-BZ383</f>
        <v>17.0274397593152</v>
      </c>
      <c r="CA384" s="132" t="n">
        <f aca="false">CA370-CA383</f>
        <v>26.027450305282</v>
      </c>
      <c r="CB384" s="132" t="n">
        <f aca="false">CB370-CB383</f>
        <v>30.4524111524875</v>
      </c>
      <c r="CC384" s="132" t="n">
        <f aca="false">CC370-CC383</f>
        <v>-14.5616997649799</v>
      </c>
      <c r="CD384" s="132" t="n">
        <f aca="false">CD370-CD383</f>
        <v>0</v>
      </c>
      <c r="CE384" s="132" t="n">
        <f aca="false">CE370-CE383</f>
        <v>0</v>
      </c>
      <c r="CF384" s="132" t="n">
        <f aca="false">CF370-CF383</f>
        <v>0</v>
      </c>
      <c r="CG384" s="132" t="n">
        <f aca="false">CG370-CG383</f>
        <v>0</v>
      </c>
      <c r="CH384" s="132" t="n">
        <f aca="false">CH370-CH383</f>
        <v>0</v>
      </c>
      <c r="CI384" s="132" t="n">
        <f aca="false">CI370-CI383</f>
        <v>0</v>
      </c>
      <c r="CJ384" s="132" t="n">
        <f aca="false">CJ370-CJ383</f>
        <v>0</v>
      </c>
      <c r="CK384" s="132" t="n">
        <f aca="false">CK370-CK383</f>
        <v>0</v>
      </c>
      <c r="CL384" s="132" t="n">
        <f aca="false">CL370-CL383</f>
        <v>0</v>
      </c>
      <c r="CM384" s="132" t="n">
        <f aca="false">CM370-CM383</f>
        <v>0</v>
      </c>
      <c r="CN384" s="132" t="n">
        <f aca="false">CN370-CN383</f>
        <v>0</v>
      </c>
      <c r="CO384" s="132" t="n">
        <f aca="false">CO370-CO383</f>
        <v>0</v>
      </c>
      <c r="CP384" s="132" t="n">
        <f aca="false">CP370-CP383</f>
        <v>0</v>
      </c>
      <c r="CQ384" s="132" t="n">
        <f aca="false">CQ370-CQ383</f>
        <v>0</v>
      </c>
      <c r="CR384" s="132" t="n">
        <f aca="false">CR370-CR383</f>
        <v>0</v>
      </c>
      <c r="CS384" s="132" t="n">
        <f aca="false">CS370-CS383</f>
        <v>0</v>
      </c>
      <c r="CT384" s="132" t="n">
        <f aca="false">CT370-CT383</f>
        <v>0</v>
      </c>
      <c r="CU384" s="132" t="n">
        <f aca="false">CU370-CU383</f>
        <v>0</v>
      </c>
      <c r="CV384" s="132" t="n">
        <f aca="false">CV370-CV383</f>
        <v>0</v>
      </c>
      <c r="CW384" s="132" t="n">
        <f aca="false">CW370-CW383</f>
        <v>0</v>
      </c>
      <c r="CX384" s="132" t="n">
        <f aca="false">CX370-CX383</f>
        <v>0</v>
      </c>
      <c r="CY384" s="132" t="n">
        <f aca="false">CY370-CY383</f>
        <v>0</v>
      </c>
      <c r="CZ384" s="132" t="n">
        <f aca="false">CZ370-CZ383</f>
        <v>0</v>
      </c>
      <c r="DA384" s="132" t="n">
        <f aca="false">DA370-DA383</f>
        <v>0</v>
      </c>
      <c r="DB384" s="132" t="n">
        <f aca="false">DB370-DB383</f>
        <v>0</v>
      </c>
    </row>
    <row r="385" customFormat="false" ht="14.25" hidden="false" customHeight="false" outlineLevel="3" collapsed="false">
      <c r="G385" s="71"/>
      <c r="AA385" s="83"/>
      <c r="AB385" s="83"/>
      <c r="AC385" s="83"/>
      <c r="AD385" s="83"/>
      <c r="AE385" s="83"/>
      <c r="AF385" s="83"/>
      <c r="AG385" s="83"/>
      <c r="AH385" s="83"/>
      <c r="AI385" s="83"/>
      <c r="AJ385" s="83"/>
      <c r="AK385" s="83"/>
      <c r="AL385" s="83"/>
      <c r="AM385" s="83"/>
      <c r="AN385" s="83"/>
      <c r="AO385" s="83"/>
      <c r="AP385" s="83"/>
      <c r="AQ385" s="83"/>
      <c r="AR385" s="83"/>
      <c r="AS385" s="83"/>
      <c r="AT385" s="83"/>
      <c r="AU385" s="83"/>
      <c r="AV385" s="83"/>
      <c r="AW385" s="83"/>
      <c r="AX385" s="83"/>
      <c r="AY385" s="83"/>
      <c r="AZ385" s="83"/>
      <c r="BA385" s="83"/>
      <c r="BB385" s="83"/>
      <c r="BC385" s="83"/>
      <c r="BD385" s="83"/>
      <c r="BE385" s="83"/>
      <c r="BF385" s="83"/>
      <c r="BG385" s="83"/>
      <c r="BH385" s="83"/>
      <c r="BI385" s="83"/>
      <c r="BJ385" s="83"/>
      <c r="BK385" s="83"/>
      <c r="BL385" s="83"/>
      <c r="BM385" s="83"/>
      <c r="BN385" s="83"/>
      <c r="BO385" s="83"/>
      <c r="BP385" s="83"/>
      <c r="BQ385" s="83"/>
      <c r="BR385" s="83"/>
      <c r="BS385" s="83"/>
      <c r="BT385" s="83"/>
      <c r="BU385" s="83"/>
      <c r="BV385" s="83"/>
      <c r="BW385" s="83"/>
      <c r="BX385" s="83"/>
      <c r="BY385" s="83"/>
      <c r="BZ385" s="83"/>
      <c r="CA385" s="83"/>
      <c r="CB385" s="83"/>
      <c r="CC385" s="83"/>
      <c r="CD385" s="83"/>
      <c r="CE385" s="83"/>
      <c r="CF385" s="83"/>
      <c r="CG385" s="83"/>
      <c r="CH385" s="83"/>
      <c r="CI385" s="83"/>
      <c r="CJ385" s="83"/>
      <c r="CK385" s="83"/>
      <c r="CL385" s="83"/>
      <c r="CM385" s="83"/>
      <c r="CN385" s="83"/>
      <c r="CO385" s="83"/>
      <c r="CP385" s="83"/>
      <c r="CQ385" s="83"/>
      <c r="CR385" s="83"/>
      <c r="CS385" s="83"/>
      <c r="CT385" s="83"/>
      <c r="CU385" s="83"/>
      <c r="CV385" s="83"/>
      <c r="CW385" s="83"/>
      <c r="CX385" s="83"/>
      <c r="CY385" s="83"/>
      <c r="CZ385" s="83"/>
      <c r="DA385" s="83"/>
      <c r="DB385" s="83"/>
    </row>
    <row r="386" customFormat="false" ht="14.25" hidden="false" customHeight="false" outlineLevel="3" collapsed="false">
      <c r="D386" s="3" t="s">
        <v>427</v>
      </c>
      <c r="E386" s="3" t="str">
        <f aca="false">E369</f>
        <v>Depreciation</v>
      </c>
      <c r="G386" s="71" t="str">
        <f aca="false">G369</f>
        <v>US$'M</v>
      </c>
      <c r="Y386" s="83" t="n">
        <f aca="false">SUM(AA386:DB386)</f>
        <v>11066.2999189616</v>
      </c>
      <c r="AA386" s="83" t="n">
        <f aca="false">AA369</f>
        <v>0</v>
      </c>
      <c r="AB386" s="83" t="n">
        <f aca="false">AB369</f>
        <v>0</v>
      </c>
      <c r="AC386" s="83" t="n">
        <f aca="false">AC369</f>
        <v>0</v>
      </c>
      <c r="AD386" s="83" t="n">
        <f aca="false">AD369</f>
        <v>0</v>
      </c>
      <c r="AE386" s="83" t="n">
        <f aca="false">AE369</f>
        <v>514.099997906413</v>
      </c>
      <c r="AF386" s="83" t="n">
        <f aca="false">AF369</f>
        <v>1795.29995585405</v>
      </c>
      <c r="AG386" s="83" t="n">
        <f aca="false">AG369</f>
        <v>428.500022259385</v>
      </c>
      <c r="AH386" s="83" t="n">
        <f aca="false">AH369</f>
        <v>360.199989303292</v>
      </c>
      <c r="AI386" s="83" t="n">
        <f aca="false">AI369</f>
        <v>397.299986464394</v>
      </c>
      <c r="AJ386" s="83" t="n">
        <f aca="false">AJ369</f>
        <v>419.899978410343</v>
      </c>
      <c r="AK386" s="83" t="n">
        <f aca="false">AK369</f>
        <v>348.800007978468</v>
      </c>
      <c r="AL386" s="83" t="n">
        <f aca="false">AL369</f>
        <v>305.19996352816</v>
      </c>
      <c r="AM386" s="83" t="n">
        <f aca="false">AM369</f>
        <v>293.699953398487</v>
      </c>
      <c r="AN386" s="83" t="n">
        <f aca="false">AN369</f>
        <v>274.300014147716</v>
      </c>
      <c r="AO386" s="83" t="n">
        <f aca="false">AO369</f>
        <v>292.899983677692</v>
      </c>
      <c r="AP386" s="83" t="n">
        <f aca="false">AP369</f>
        <v>313.500007868654</v>
      </c>
      <c r="AQ386" s="83" t="n">
        <f aca="false">AQ369</f>
        <v>304.599964511064</v>
      </c>
      <c r="AR386" s="83" t="n">
        <f aca="false">AR369</f>
        <v>270.499962435442</v>
      </c>
      <c r="AS386" s="83" t="n">
        <f aca="false">AS369</f>
        <v>260.800036263056</v>
      </c>
      <c r="AT386" s="83" t="n">
        <f aca="false">AT369</f>
        <v>220.600015211625</v>
      </c>
      <c r="AU386" s="83" t="n">
        <f aca="false">AU369</f>
        <v>253.699989956754</v>
      </c>
      <c r="AV386" s="83" t="n">
        <f aca="false">AV369</f>
        <v>221.699984440968</v>
      </c>
      <c r="AW386" s="83" t="n">
        <f aca="false">AW369</f>
        <v>219.299988372584</v>
      </c>
      <c r="AX386" s="83" t="n">
        <f aca="false">AX369</f>
        <v>237.699987198861</v>
      </c>
      <c r="AY386" s="83" t="n">
        <f aca="false">AY369</f>
        <v>211.600029955185</v>
      </c>
      <c r="AZ386" s="83" t="n">
        <f aca="false">AZ369</f>
        <v>202.299958284198</v>
      </c>
      <c r="BA386" s="83" t="n">
        <f aca="false">BA369</f>
        <v>200.799960741458</v>
      </c>
      <c r="BB386" s="83" t="n">
        <f aca="false">BB369</f>
        <v>168.299985013425</v>
      </c>
      <c r="BC386" s="83" t="n">
        <f aca="false">BC369</f>
        <v>199.500020808416</v>
      </c>
      <c r="BD386" s="83" t="n">
        <f aca="false">BD369</f>
        <v>198.300022774224</v>
      </c>
      <c r="BE386" s="83" t="n">
        <f aca="false">BE369</f>
        <v>149.199958365203</v>
      </c>
      <c r="BF386" s="83" t="n">
        <f aca="false">BF369</f>
        <v>142.0999989649</v>
      </c>
      <c r="BG386" s="83" t="n">
        <f aca="false">BG369</f>
        <v>139.599974091667</v>
      </c>
      <c r="BH386" s="83" t="n">
        <f aca="false">BH369</f>
        <v>142.899968685695</v>
      </c>
      <c r="BI386" s="83" t="n">
        <f aca="false">BI369</f>
        <v>146.100021380873</v>
      </c>
      <c r="BJ386" s="83" t="n">
        <f aca="false">BJ369</f>
        <v>155.200035442162</v>
      </c>
      <c r="BK386" s="83" t="n">
        <f aca="false">BK369</f>
        <v>154.699978323916</v>
      </c>
      <c r="BL386" s="83" t="n">
        <f aca="false">BL369</f>
        <v>141.900028261201</v>
      </c>
      <c r="BM386" s="83" t="n">
        <f aca="false">BM369</f>
        <v>109.300023728319</v>
      </c>
      <c r="BN386" s="83" t="n">
        <f aca="false">BN369</f>
        <v>109.300023728319</v>
      </c>
      <c r="BO386" s="83" t="n">
        <f aca="false">BO369</f>
        <v>118.10003828106</v>
      </c>
      <c r="BP386" s="83" t="n">
        <f aca="false">BP369</f>
        <v>66.500035904805</v>
      </c>
      <c r="BQ386" s="83" t="n">
        <f aca="false">BQ369</f>
        <v>57.100022334968</v>
      </c>
      <c r="BR386" s="83" t="n">
        <f aca="false">BR369</f>
        <v>56.299965708174</v>
      </c>
      <c r="BS386" s="83" t="n">
        <f aca="false">BS369</f>
        <v>68.600032464641</v>
      </c>
      <c r="BT386" s="83" t="n">
        <f aca="false">BT369</f>
        <v>76.700019195437</v>
      </c>
      <c r="BU386" s="83" t="n">
        <f aca="false">BU369</f>
        <v>61.499986158339</v>
      </c>
      <c r="BV386" s="83" t="n">
        <f aca="false">BV369</f>
        <v>37.800024983047</v>
      </c>
      <c r="BW386" s="83" t="n">
        <f aca="false">BW369</f>
        <v>38.100024491595</v>
      </c>
      <c r="BX386" s="83" t="n">
        <f aca="false">BX369</f>
        <v>34.100002075622</v>
      </c>
      <c r="BY386" s="83" t="n">
        <f aca="false">BY369</f>
        <v>40.39999175513</v>
      </c>
      <c r="BZ386" s="83" t="n">
        <f aca="false">BZ369</f>
        <v>40.699991263678</v>
      </c>
      <c r="CA386" s="83" t="n">
        <f aca="false">CA369</f>
        <v>31.599977202389</v>
      </c>
      <c r="CB386" s="83" t="n">
        <f aca="false">CB369</f>
        <v>35.100029406115</v>
      </c>
      <c r="CC386" s="83" t="n">
        <f aca="false">CC369</f>
        <v>0</v>
      </c>
      <c r="CD386" s="83" t="n">
        <f aca="false">CD369</f>
        <v>0</v>
      </c>
      <c r="CE386" s="83" t="n">
        <f aca="false">CE369</f>
        <v>0</v>
      </c>
      <c r="CF386" s="83" t="n">
        <f aca="false">CF369</f>
        <v>0</v>
      </c>
      <c r="CG386" s="83" t="n">
        <f aca="false">CG369</f>
        <v>0</v>
      </c>
      <c r="CH386" s="83" t="n">
        <f aca="false">CH369</f>
        <v>0</v>
      </c>
      <c r="CI386" s="83" t="n">
        <f aca="false">CI369</f>
        <v>0</v>
      </c>
      <c r="CJ386" s="83" t="n">
        <f aca="false">CJ369</f>
        <v>0</v>
      </c>
      <c r="CK386" s="83" t="n">
        <f aca="false">CK369</f>
        <v>0</v>
      </c>
      <c r="CL386" s="83" t="n">
        <f aca="false">CL369</f>
        <v>0</v>
      </c>
      <c r="CM386" s="83" t="n">
        <f aca="false">CM369</f>
        <v>0</v>
      </c>
      <c r="CN386" s="83" t="n">
        <f aca="false">CN369</f>
        <v>0</v>
      </c>
      <c r="CO386" s="83" t="n">
        <f aca="false">CO369</f>
        <v>0</v>
      </c>
      <c r="CP386" s="83" t="n">
        <f aca="false">CP369</f>
        <v>0</v>
      </c>
      <c r="CQ386" s="83" t="n">
        <f aca="false">CQ369</f>
        <v>0</v>
      </c>
      <c r="CR386" s="83" t="n">
        <f aca="false">CR369</f>
        <v>0</v>
      </c>
      <c r="CS386" s="83" t="n">
        <f aca="false">CS369</f>
        <v>0</v>
      </c>
      <c r="CT386" s="83" t="n">
        <f aca="false">CT369</f>
        <v>0</v>
      </c>
      <c r="CU386" s="83" t="n">
        <f aca="false">CU369</f>
        <v>0</v>
      </c>
      <c r="CV386" s="83" t="n">
        <f aca="false">CV369</f>
        <v>0</v>
      </c>
      <c r="CW386" s="83" t="n">
        <f aca="false">CW369</f>
        <v>0</v>
      </c>
      <c r="CX386" s="83" t="n">
        <f aca="false">CX369</f>
        <v>0</v>
      </c>
      <c r="CY386" s="83" t="n">
        <f aca="false">CY369</f>
        <v>0</v>
      </c>
      <c r="CZ386" s="83" t="n">
        <f aca="false">CZ369</f>
        <v>0</v>
      </c>
      <c r="DA386" s="83" t="n">
        <f aca="false">DA369</f>
        <v>0</v>
      </c>
      <c r="DB386" s="83" t="n">
        <f aca="false">DB369</f>
        <v>0</v>
      </c>
    </row>
    <row r="387" customFormat="false" ht="14.25" hidden="false" customHeight="false" outlineLevel="3" collapsed="false">
      <c r="D387" s="3" t="s">
        <v>427</v>
      </c>
      <c r="E387" s="3" t="str">
        <f aca="false">E346</f>
        <v>Net change in working capital</v>
      </c>
      <c r="G387" s="71" t="str">
        <f aca="false">G346</f>
        <v>US$'M</v>
      </c>
      <c r="Y387" s="83" t="n">
        <f aca="false">SUM(AA387:DB387)</f>
        <v>0</v>
      </c>
      <c r="AA387" s="83" t="n">
        <f aca="false">AA346</f>
        <v>0</v>
      </c>
      <c r="AB387" s="83" t="n">
        <f aca="false">AB346</f>
        <v>0</v>
      </c>
      <c r="AC387" s="83" t="n">
        <f aca="false">AC346</f>
        <v>0</v>
      </c>
      <c r="AD387" s="83" t="n">
        <f aca="false">AD346</f>
        <v>0</v>
      </c>
      <c r="AE387" s="83" t="n">
        <f aca="false">AE346</f>
        <v>-169.873991498256</v>
      </c>
      <c r="AF387" s="83" t="n">
        <f aca="false">AF346</f>
        <v>-205.220577236243</v>
      </c>
      <c r="AG387" s="83" t="n">
        <f aca="false">AG346</f>
        <v>-56.7806250876934</v>
      </c>
      <c r="AH387" s="83" t="n">
        <f aca="false">AH346</f>
        <v>3.5670091603838</v>
      </c>
      <c r="AI387" s="83" t="n">
        <f aca="false">AI346</f>
        <v>-31.0110475086358</v>
      </c>
      <c r="AJ387" s="83" t="n">
        <f aca="false">AJ346</f>
        <v>-14.9118553472795</v>
      </c>
      <c r="AK387" s="83" t="n">
        <f aca="false">AK346</f>
        <v>71.6013507020521</v>
      </c>
      <c r="AL387" s="83" t="n">
        <f aca="false">AL346</f>
        <v>60.8500122587325</v>
      </c>
      <c r="AM387" s="83" t="n">
        <f aca="false">AM346</f>
        <v>61.4779295497087</v>
      </c>
      <c r="AN387" s="83" t="n">
        <f aca="false">AN346</f>
        <v>17.3263301914189</v>
      </c>
      <c r="AO387" s="83" t="n">
        <f aca="false">AO346</f>
        <v>-22.8786628120486</v>
      </c>
      <c r="AP387" s="83" t="n">
        <f aca="false">AP346</f>
        <v>-17.0400624603913</v>
      </c>
      <c r="AQ387" s="83" t="n">
        <f aca="false">AQ346</f>
        <v>-41.4254386557616</v>
      </c>
      <c r="AR387" s="83" t="n">
        <f aca="false">AR346</f>
        <v>2.15619430838115</v>
      </c>
      <c r="AS387" s="83" t="n">
        <f aca="false">AS346</f>
        <v>-5.98573397448308</v>
      </c>
      <c r="AT387" s="83" t="n">
        <f aca="false">AT346</f>
        <v>60.6982655626091</v>
      </c>
      <c r="AU387" s="83" t="n">
        <f aca="false">AU346</f>
        <v>4.08949465775845</v>
      </c>
      <c r="AV387" s="83" t="n">
        <f aca="false">AV346</f>
        <v>41.2590364116368</v>
      </c>
      <c r="AW387" s="83" t="n">
        <f aca="false">AW346</f>
        <v>-32.675121198587</v>
      </c>
      <c r="AX387" s="83" t="n">
        <f aca="false">AX346</f>
        <v>16.2881897549069</v>
      </c>
      <c r="AY387" s="83" t="n">
        <f aca="false">AY346</f>
        <v>10.5673805200629</v>
      </c>
      <c r="AZ387" s="83" t="n">
        <f aca="false">AZ346</f>
        <v>-15.9614341457582</v>
      </c>
      <c r="BA387" s="83" t="n">
        <f aca="false">BA346</f>
        <v>20.2183416906785</v>
      </c>
      <c r="BB387" s="83" t="n">
        <f aca="false">BB346</f>
        <v>40.5819443422174</v>
      </c>
      <c r="BC387" s="83" t="n">
        <f aca="false">BC346</f>
        <v>-38.4960721177408</v>
      </c>
      <c r="BD387" s="83" t="n">
        <f aca="false">BD346</f>
        <v>-8.91892892353758</v>
      </c>
      <c r="BE387" s="83" t="n">
        <f aca="false">BE346</f>
        <v>19.7406466639718</v>
      </c>
      <c r="BF387" s="83" t="n">
        <f aca="false">BF346</f>
        <v>4.52619387425943</v>
      </c>
      <c r="BG387" s="83" t="n">
        <f aca="false">BG346</f>
        <v>-7.01966174993049</v>
      </c>
      <c r="BH387" s="83" t="n">
        <f aca="false">BH346</f>
        <v>-3.75047959073663</v>
      </c>
      <c r="BI387" s="83" t="n">
        <f aca="false">BI346</f>
        <v>-8.20892025205694</v>
      </c>
      <c r="BJ387" s="83" t="n">
        <f aca="false">BJ346</f>
        <v>-48.0779026304322</v>
      </c>
      <c r="BK387" s="83" t="n">
        <f aca="false">BK346</f>
        <v>3.87548964688062</v>
      </c>
      <c r="BL387" s="83" t="n">
        <f aca="false">BL346</f>
        <v>17.0509006694233</v>
      </c>
      <c r="BM387" s="83" t="n">
        <f aca="false">BM346</f>
        <v>38.9959253207267</v>
      </c>
      <c r="BN387" s="83" t="n">
        <f aca="false">BN346</f>
        <v>-20.1298514024384</v>
      </c>
      <c r="BO387" s="83" t="n">
        <f aca="false">BO346</f>
        <v>-19.8614250757396</v>
      </c>
      <c r="BP387" s="83" t="n">
        <f aca="false">BP346</f>
        <v>138.37546743575</v>
      </c>
      <c r="BQ387" s="83" t="n">
        <f aca="false">BQ346</f>
        <v>-0.25758586887946</v>
      </c>
      <c r="BR387" s="83" t="n">
        <f aca="false">BR346</f>
        <v>0.655064931962329</v>
      </c>
      <c r="BS387" s="83" t="n">
        <f aca="false">BS346</f>
        <v>0</v>
      </c>
      <c r="BT387" s="83" t="n">
        <f aca="false">BT346</f>
        <v>57.8997526351483</v>
      </c>
      <c r="BU387" s="83" t="n">
        <f aca="false">BU346</f>
        <v>0.909527924368035</v>
      </c>
      <c r="BV387" s="83" t="n">
        <f aca="false">BV346</f>
        <v>0.200391228126534</v>
      </c>
      <c r="BW387" s="83" t="n">
        <f aca="false">BW346</f>
        <v>0</v>
      </c>
      <c r="BX387" s="83" t="n">
        <f aca="false">BX346</f>
        <v>0</v>
      </c>
      <c r="BY387" s="83" t="n">
        <f aca="false">BY346</f>
        <v>-0.200391228126477</v>
      </c>
      <c r="BZ387" s="83" t="n">
        <f aca="false">BZ346</f>
        <v>0.200391228126534</v>
      </c>
      <c r="CA387" s="83" t="n">
        <f aca="false">CA346</f>
        <v>0</v>
      </c>
      <c r="CB387" s="83" t="n">
        <f aca="false">CB346</f>
        <v>0</v>
      </c>
      <c r="CC387" s="83" t="n">
        <f aca="false">CC346</f>
        <v>75.5745380954651</v>
      </c>
      <c r="CD387" s="83" t="n">
        <f aca="false">CD346</f>
        <v>0</v>
      </c>
      <c r="CE387" s="83" t="n">
        <f aca="false">CE346</f>
        <v>0</v>
      </c>
      <c r="CF387" s="83" t="n">
        <f aca="false">CF346</f>
        <v>0</v>
      </c>
      <c r="CG387" s="83" t="n">
        <f aca="false">CG346</f>
        <v>0</v>
      </c>
      <c r="CH387" s="83" t="n">
        <f aca="false">CH346</f>
        <v>0</v>
      </c>
      <c r="CI387" s="83" t="n">
        <f aca="false">CI346</f>
        <v>0</v>
      </c>
      <c r="CJ387" s="83" t="n">
        <f aca="false">CJ346</f>
        <v>0</v>
      </c>
      <c r="CK387" s="83" t="n">
        <f aca="false">CK346</f>
        <v>0</v>
      </c>
      <c r="CL387" s="83" t="n">
        <f aca="false">CL346</f>
        <v>0</v>
      </c>
      <c r="CM387" s="83" t="n">
        <f aca="false">CM346</f>
        <v>0</v>
      </c>
      <c r="CN387" s="83" t="n">
        <f aca="false">CN346</f>
        <v>0</v>
      </c>
      <c r="CO387" s="83" t="n">
        <f aca="false">CO346</f>
        <v>0</v>
      </c>
      <c r="CP387" s="83" t="n">
        <f aca="false">CP346</f>
        <v>0</v>
      </c>
      <c r="CQ387" s="83" t="n">
        <f aca="false">CQ346</f>
        <v>0</v>
      </c>
      <c r="CR387" s="83" t="n">
        <f aca="false">CR346</f>
        <v>0</v>
      </c>
      <c r="CS387" s="83" t="n">
        <f aca="false">CS346</f>
        <v>0</v>
      </c>
      <c r="CT387" s="83" t="n">
        <f aca="false">CT346</f>
        <v>0</v>
      </c>
      <c r="CU387" s="83" t="n">
        <f aca="false">CU346</f>
        <v>0</v>
      </c>
      <c r="CV387" s="83" t="n">
        <f aca="false">CV346</f>
        <v>0</v>
      </c>
      <c r="CW387" s="83" t="n">
        <f aca="false">CW346</f>
        <v>0</v>
      </c>
      <c r="CX387" s="83" t="n">
        <f aca="false">CX346</f>
        <v>0</v>
      </c>
      <c r="CY387" s="83" t="n">
        <f aca="false">CY346</f>
        <v>0</v>
      </c>
      <c r="CZ387" s="83" t="n">
        <f aca="false">CZ346</f>
        <v>0</v>
      </c>
      <c r="DA387" s="83" t="n">
        <f aca="false">DA346</f>
        <v>0</v>
      </c>
      <c r="DB387" s="83" t="n">
        <f aca="false">DB346</f>
        <v>0</v>
      </c>
    </row>
    <row r="388" customFormat="false" ht="14.25" hidden="false" customHeight="false" outlineLevel="3" collapsed="false">
      <c r="D388" s="3" t="s">
        <v>428</v>
      </c>
      <c r="E388" s="3" t="str">
        <f aca="false">E27</f>
        <v>Total Development CAPEX inc. overrun</v>
      </c>
      <c r="G388" s="71" t="str">
        <f aca="false">G27</f>
        <v>US$'M</v>
      </c>
      <c r="Y388" s="83" t="n">
        <f aca="false">SUM(AA388:DB388)</f>
        <v>5636.6999</v>
      </c>
      <c r="AA388" s="83" t="n">
        <f aca="false">AA27</f>
        <v>611.6</v>
      </c>
      <c r="AB388" s="83" t="n">
        <f aca="false">AB27</f>
        <v>937.5</v>
      </c>
      <c r="AC388" s="83" t="n">
        <f aca="false">AC27</f>
        <v>1202.4</v>
      </c>
      <c r="AD388" s="83" t="n">
        <f aca="false">AD27</f>
        <v>1113.0999</v>
      </c>
      <c r="AE388" s="83" t="n">
        <f aca="false">AE27</f>
        <v>481</v>
      </c>
      <c r="AF388" s="83" t="n">
        <f aca="false">AF27</f>
        <v>123.6</v>
      </c>
      <c r="AG388" s="83" t="n">
        <f aca="false">AG27</f>
        <v>148.3</v>
      </c>
      <c r="AH388" s="83" t="n">
        <f aca="false">AH27</f>
        <v>159.3</v>
      </c>
      <c r="AI388" s="83" t="n">
        <f aca="false">AI27</f>
        <v>122.9</v>
      </c>
      <c r="AJ388" s="83" t="n">
        <f aca="false">AJ27</f>
        <v>150.9</v>
      </c>
      <c r="AK388" s="83" t="n">
        <f aca="false">AK27</f>
        <v>107.4</v>
      </c>
      <c r="AL388" s="83" t="n">
        <f aca="false">AL27</f>
        <v>45.5</v>
      </c>
      <c r="AM388" s="83" t="n">
        <f aca="false">AM27</f>
        <v>96.3</v>
      </c>
      <c r="AN388" s="83" t="n">
        <f aca="false">AN27</f>
        <v>106.3</v>
      </c>
      <c r="AO388" s="83" t="n">
        <f aca="false">AO27</f>
        <v>95.2</v>
      </c>
      <c r="AP388" s="83" t="n">
        <f aca="false">AP27</f>
        <v>45.4</v>
      </c>
      <c r="AQ388" s="83" t="n">
        <f aca="false">AQ27</f>
        <v>0</v>
      </c>
      <c r="AR388" s="83" t="n">
        <f aca="false">AR27</f>
        <v>0</v>
      </c>
      <c r="AS388" s="83" t="n">
        <f aca="false">AS27</f>
        <v>0</v>
      </c>
      <c r="AT388" s="83" t="n">
        <f aca="false">AT27</f>
        <v>0</v>
      </c>
      <c r="AU388" s="83" t="n">
        <f aca="false">AU27</f>
        <v>0</v>
      </c>
      <c r="AV388" s="83" t="n">
        <f aca="false">AV27</f>
        <v>18.3</v>
      </c>
      <c r="AW388" s="83" t="n">
        <f aca="false">AW27</f>
        <v>0</v>
      </c>
      <c r="AX388" s="83" t="n">
        <f aca="false">AX27</f>
        <v>0</v>
      </c>
      <c r="AY388" s="83" t="n">
        <f aca="false">AY27</f>
        <v>0</v>
      </c>
      <c r="AZ388" s="83" t="n">
        <f aca="false">AZ27</f>
        <v>0</v>
      </c>
      <c r="BA388" s="83" t="n">
        <f aca="false">BA27</f>
        <v>0</v>
      </c>
      <c r="BB388" s="83" t="n">
        <f aca="false">BB27</f>
        <v>0</v>
      </c>
      <c r="BC388" s="83" t="n">
        <f aca="false">BC27</f>
        <v>0</v>
      </c>
      <c r="BD388" s="83" t="n">
        <f aca="false">BD27</f>
        <v>0</v>
      </c>
      <c r="BE388" s="83" t="n">
        <f aca="false">BE27</f>
        <v>0</v>
      </c>
      <c r="BF388" s="83" t="n">
        <f aca="false">BF27</f>
        <v>0</v>
      </c>
      <c r="BG388" s="83" t="n">
        <f aca="false">BG27</f>
        <v>0</v>
      </c>
      <c r="BH388" s="83" t="n">
        <f aca="false">BH27</f>
        <v>0</v>
      </c>
      <c r="BI388" s="83" t="n">
        <f aca="false">BI27</f>
        <v>0</v>
      </c>
      <c r="BJ388" s="83" t="n">
        <f aca="false">BJ27</f>
        <v>0</v>
      </c>
      <c r="BK388" s="83" t="n">
        <f aca="false">BK27</f>
        <v>0</v>
      </c>
      <c r="BL388" s="83" t="n">
        <f aca="false">BL27</f>
        <v>0</v>
      </c>
      <c r="BM388" s="83" t="n">
        <f aca="false">BM27</f>
        <v>0</v>
      </c>
      <c r="BN388" s="83" t="n">
        <f aca="false">BN27</f>
        <v>0</v>
      </c>
      <c r="BO388" s="83" t="n">
        <f aca="false">BO27</f>
        <v>0</v>
      </c>
      <c r="BP388" s="83" t="n">
        <f aca="false">BP27</f>
        <v>0</v>
      </c>
      <c r="BQ388" s="83" t="n">
        <f aca="false">BQ27</f>
        <v>0</v>
      </c>
      <c r="BR388" s="83" t="n">
        <f aca="false">BR27</f>
        <v>0</v>
      </c>
      <c r="BS388" s="83" t="n">
        <f aca="false">BS27</f>
        <v>0</v>
      </c>
      <c r="BT388" s="83" t="n">
        <f aca="false">BT27</f>
        <v>0</v>
      </c>
      <c r="BU388" s="83" t="n">
        <f aca="false">BU27</f>
        <v>0</v>
      </c>
      <c r="BV388" s="83" t="n">
        <f aca="false">BV27</f>
        <v>0</v>
      </c>
      <c r="BW388" s="83" t="n">
        <f aca="false">BW27</f>
        <v>0</v>
      </c>
      <c r="BX388" s="83" t="n">
        <f aca="false">BX27</f>
        <v>0</v>
      </c>
      <c r="BY388" s="83" t="n">
        <f aca="false">BY27</f>
        <v>0</v>
      </c>
      <c r="BZ388" s="83" t="n">
        <f aca="false">BZ27</f>
        <v>0</v>
      </c>
      <c r="CA388" s="83" t="n">
        <f aca="false">CA27</f>
        <v>0</v>
      </c>
      <c r="CB388" s="83" t="n">
        <f aca="false">CB27</f>
        <v>0</v>
      </c>
      <c r="CC388" s="83" t="n">
        <f aca="false">CC27</f>
        <v>71.7</v>
      </c>
      <c r="CD388" s="83" t="n">
        <f aca="false">CD27</f>
        <v>0</v>
      </c>
      <c r="CE388" s="83" t="n">
        <f aca="false">CE27</f>
        <v>0</v>
      </c>
      <c r="CF388" s="83" t="n">
        <f aca="false">CF27</f>
        <v>0</v>
      </c>
      <c r="CG388" s="83" t="n">
        <f aca="false">CG27</f>
        <v>0</v>
      </c>
      <c r="CH388" s="83" t="n">
        <f aca="false">CH27</f>
        <v>0</v>
      </c>
      <c r="CI388" s="83" t="n">
        <f aca="false">CI27</f>
        <v>0</v>
      </c>
      <c r="CJ388" s="83" t="n">
        <f aca="false">CJ27</f>
        <v>0</v>
      </c>
      <c r="CK388" s="83" t="n">
        <f aca="false">CK27</f>
        <v>0</v>
      </c>
      <c r="CL388" s="83" t="n">
        <f aca="false">CL27</f>
        <v>0</v>
      </c>
      <c r="CM388" s="83" t="n">
        <f aca="false">CM27</f>
        <v>0</v>
      </c>
      <c r="CN388" s="83" t="n">
        <f aca="false">CN27</f>
        <v>0</v>
      </c>
      <c r="CO388" s="83" t="n">
        <f aca="false">CO27</f>
        <v>0</v>
      </c>
      <c r="CP388" s="83" t="n">
        <f aca="false">CP27</f>
        <v>0</v>
      </c>
      <c r="CQ388" s="83" t="n">
        <f aca="false">CQ27</f>
        <v>0</v>
      </c>
      <c r="CR388" s="83" t="n">
        <f aca="false">CR27</f>
        <v>0</v>
      </c>
      <c r="CS388" s="83" t="n">
        <f aca="false">CS27</f>
        <v>0</v>
      </c>
      <c r="CT388" s="83" t="n">
        <f aca="false">CT27</f>
        <v>0</v>
      </c>
      <c r="CU388" s="83" t="n">
        <f aca="false">CU27</f>
        <v>0</v>
      </c>
      <c r="CV388" s="83" t="n">
        <f aca="false">CV27</f>
        <v>0</v>
      </c>
      <c r="CW388" s="83" t="n">
        <f aca="false">CW27</f>
        <v>0</v>
      </c>
      <c r="CX388" s="83" t="n">
        <f aca="false">CX27</f>
        <v>0</v>
      </c>
      <c r="CY388" s="83" t="n">
        <f aca="false">CY27</f>
        <v>0</v>
      </c>
      <c r="CZ388" s="83" t="n">
        <f aca="false">CZ27</f>
        <v>0</v>
      </c>
      <c r="DA388" s="83" t="n">
        <f aca="false">DA27</f>
        <v>0</v>
      </c>
      <c r="DB388" s="83" t="n">
        <f aca="false">DB27</f>
        <v>0</v>
      </c>
    </row>
    <row r="389" customFormat="false" ht="14.25" hidden="false" customHeight="false" outlineLevel="3" collapsed="false">
      <c r="D389" s="3" t="s">
        <v>428</v>
      </c>
      <c r="E389" s="3" t="str">
        <f aca="false">E291</f>
        <v>Sustaining capital</v>
      </c>
      <c r="G389" s="71" t="str">
        <f aca="false">G291</f>
        <v>US$'M</v>
      </c>
      <c r="Y389" s="83" t="n">
        <f aca="false">SUM(AA389:DB389)</f>
        <v>3053.9</v>
      </c>
      <c r="AA389" s="83" t="n">
        <f aca="false">AA291</f>
        <v>0</v>
      </c>
      <c r="AB389" s="83" t="n">
        <f aca="false">AB291</f>
        <v>0</v>
      </c>
      <c r="AC389" s="83" t="n">
        <f aca="false">AC291</f>
        <v>0</v>
      </c>
      <c r="AD389" s="83" t="n">
        <f aca="false">AD291</f>
        <v>0</v>
      </c>
      <c r="AE389" s="83" t="n">
        <f aca="false">AE291</f>
        <v>48.6</v>
      </c>
      <c r="AF389" s="83" t="n">
        <f aca="false">AF291</f>
        <v>79.8</v>
      </c>
      <c r="AG389" s="83" t="n">
        <f aca="false">AG291</f>
        <v>108.3</v>
      </c>
      <c r="AH389" s="83" t="n">
        <f aca="false">AH291</f>
        <v>96</v>
      </c>
      <c r="AI389" s="83" t="n">
        <f aca="false">AI291</f>
        <v>154.5</v>
      </c>
      <c r="AJ389" s="83" t="n">
        <f aca="false">AJ291</f>
        <v>121.8</v>
      </c>
      <c r="AK389" s="83" t="n">
        <f aca="false">AK291</f>
        <v>77</v>
      </c>
      <c r="AL389" s="83" t="n">
        <f aca="false">AL291</f>
        <v>115.5</v>
      </c>
      <c r="AM389" s="83" t="n">
        <f aca="false">AM291</f>
        <v>119.9</v>
      </c>
      <c r="AN389" s="83" t="n">
        <f aca="false">AN291</f>
        <v>97.1</v>
      </c>
      <c r="AO389" s="83" t="n">
        <f aca="false">AO291</f>
        <v>128.3</v>
      </c>
      <c r="AP389" s="83" t="n">
        <f aca="false">AP291</f>
        <v>116.4</v>
      </c>
      <c r="AQ389" s="83" t="n">
        <f aca="false">AQ291</f>
        <v>65.8</v>
      </c>
      <c r="AR389" s="83" t="n">
        <f aca="false">AR291</f>
        <v>59.7</v>
      </c>
      <c r="AS389" s="83" t="n">
        <f aca="false">AS291</f>
        <v>53</v>
      </c>
      <c r="AT389" s="83" t="n">
        <f aca="false">AT291</f>
        <v>53.7</v>
      </c>
      <c r="AU389" s="83" t="n">
        <f aca="false">AU291</f>
        <v>127.3</v>
      </c>
      <c r="AV389" s="83" t="n">
        <f aca="false">AV291</f>
        <v>45.9</v>
      </c>
      <c r="AW389" s="83" t="n">
        <f aca="false">AW291</f>
        <v>90.6</v>
      </c>
      <c r="AX389" s="83" t="n">
        <f aca="false">AX291</f>
        <v>99</v>
      </c>
      <c r="AY389" s="83" t="n">
        <f aca="false">AY291</f>
        <v>51.6</v>
      </c>
      <c r="AZ389" s="83" t="n">
        <f aca="false">AZ291</f>
        <v>73.2</v>
      </c>
      <c r="BA389" s="83" t="n">
        <f aca="false">BA291</f>
        <v>80.4</v>
      </c>
      <c r="BB389" s="83" t="n">
        <f aca="false">BB291</f>
        <v>53.8</v>
      </c>
      <c r="BC389" s="83" t="n">
        <f aca="false">BC291</f>
        <v>104.6</v>
      </c>
      <c r="BD389" s="83" t="n">
        <f aca="false">BD291</f>
        <v>44.8</v>
      </c>
      <c r="BE389" s="83" t="n">
        <f aca="false">BE291</f>
        <v>41</v>
      </c>
      <c r="BF389" s="83" t="n">
        <f aca="false">BF291</f>
        <v>42.1</v>
      </c>
      <c r="BG389" s="83" t="n">
        <f aca="false">BG291</f>
        <v>32.8</v>
      </c>
      <c r="BH389" s="83" t="n">
        <f aca="false">BH291</f>
        <v>49.8</v>
      </c>
      <c r="BI389" s="83" t="n">
        <f aca="false">BI291</f>
        <v>38.1</v>
      </c>
      <c r="BJ389" s="83" t="n">
        <f aca="false">BJ291</f>
        <v>32.6</v>
      </c>
      <c r="BK389" s="83" t="n">
        <f aca="false">BK291</f>
        <v>51.5</v>
      </c>
      <c r="BL389" s="83" t="n">
        <f aca="false">BL291</f>
        <v>29.2</v>
      </c>
      <c r="BM389" s="83" t="n">
        <f aca="false">BM291</f>
        <v>24.5</v>
      </c>
      <c r="BN389" s="83" t="n">
        <f aca="false">BN291</f>
        <v>23.9</v>
      </c>
      <c r="BO389" s="83" t="n">
        <f aca="false">BO291</f>
        <v>36.8</v>
      </c>
      <c r="BP389" s="83" t="n">
        <f aca="false">BP291</f>
        <v>22.5</v>
      </c>
      <c r="BQ389" s="83" t="n">
        <f aca="false">BQ291</f>
        <v>22.4</v>
      </c>
      <c r="BR389" s="83" t="n">
        <f aca="false">BR291</f>
        <v>23.4</v>
      </c>
      <c r="BS389" s="83" t="n">
        <f aca="false">BS291</f>
        <v>49.7</v>
      </c>
      <c r="BT389" s="83" t="n">
        <f aca="false">BT291</f>
        <v>71.1</v>
      </c>
      <c r="BU389" s="83" t="n">
        <f aca="false">BU291</f>
        <v>20</v>
      </c>
      <c r="BV389" s="83" t="n">
        <f aca="false">BV291</f>
        <v>26.1</v>
      </c>
      <c r="BW389" s="83" t="n">
        <f aca="false">BW291</f>
        <v>21.4</v>
      </c>
      <c r="BX389" s="83" t="n">
        <f aca="false">BX291</f>
        <v>19.5</v>
      </c>
      <c r="BY389" s="83" t="n">
        <f aca="false">BY291</f>
        <v>35.1</v>
      </c>
      <c r="BZ389" s="83" t="n">
        <f aca="false">BZ291</f>
        <v>21.4</v>
      </c>
      <c r="CA389" s="83" t="n">
        <f aca="false">CA291</f>
        <v>19.1</v>
      </c>
      <c r="CB389" s="83" t="n">
        <f aca="false">CB291</f>
        <v>31.7</v>
      </c>
      <c r="CC389" s="83" t="n">
        <f aca="false">CC291</f>
        <v>1.6</v>
      </c>
      <c r="CD389" s="83" t="n">
        <f aca="false">CD291</f>
        <v>0</v>
      </c>
      <c r="CE389" s="83" t="n">
        <f aca="false">CE291</f>
        <v>0</v>
      </c>
      <c r="CF389" s="83" t="n">
        <f aca="false">CF291</f>
        <v>0</v>
      </c>
      <c r="CG389" s="83" t="n">
        <f aca="false">CG291</f>
        <v>0</v>
      </c>
      <c r="CH389" s="83" t="n">
        <f aca="false">CH291</f>
        <v>0</v>
      </c>
      <c r="CI389" s="83" t="n">
        <f aca="false">CI291</f>
        <v>0</v>
      </c>
      <c r="CJ389" s="83" t="n">
        <f aca="false">CJ291</f>
        <v>0</v>
      </c>
      <c r="CK389" s="83" t="n">
        <f aca="false">CK291</f>
        <v>0</v>
      </c>
      <c r="CL389" s="83" t="n">
        <f aca="false">CL291</f>
        <v>0</v>
      </c>
      <c r="CM389" s="83" t="n">
        <f aca="false">CM291</f>
        <v>0</v>
      </c>
      <c r="CN389" s="83" t="n">
        <f aca="false">CN291</f>
        <v>0</v>
      </c>
      <c r="CO389" s="83" t="n">
        <f aca="false">CO291</f>
        <v>0</v>
      </c>
      <c r="CP389" s="83" t="n">
        <f aca="false">CP291</f>
        <v>0</v>
      </c>
      <c r="CQ389" s="83" t="n">
        <f aca="false">CQ291</f>
        <v>0</v>
      </c>
      <c r="CR389" s="83" t="n">
        <f aca="false">CR291</f>
        <v>0</v>
      </c>
      <c r="CS389" s="83" t="n">
        <f aca="false">CS291</f>
        <v>0</v>
      </c>
      <c r="CT389" s="83" t="n">
        <f aca="false">CT291</f>
        <v>0</v>
      </c>
      <c r="CU389" s="83" t="n">
        <f aca="false">CU291</f>
        <v>0</v>
      </c>
      <c r="CV389" s="83" t="n">
        <f aca="false">CV291</f>
        <v>0</v>
      </c>
      <c r="CW389" s="83" t="n">
        <f aca="false">CW291</f>
        <v>0</v>
      </c>
      <c r="CX389" s="83" t="n">
        <f aca="false">CX291</f>
        <v>0</v>
      </c>
      <c r="CY389" s="83" t="n">
        <f aca="false">CY291</f>
        <v>0</v>
      </c>
      <c r="CZ389" s="83" t="n">
        <f aca="false">CZ291</f>
        <v>0</v>
      </c>
      <c r="DA389" s="83" t="n">
        <f aca="false">DA291</f>
        <v>0</v>
      </c>
      <c r="DB389" s="83" t="n">
        <f aca="false">DB291</f>
        <v>0</v>
      </c>
    </row>
    <row r="390" customFormat="false" ht="14.25" hidden="false" customHeight="false" outlineLevel="3" collapsed="false">
      <c r="E390" s="147" t="s">
        <v>429</v>
      </c>
      <c r="G390" s="71" t="str">
        <f aca="false">G389</f>
        <v>US$'M</v>
      </c>
      <c r="Y390" s="88" t="n">
        <f aca="false">SUM(AA390:DB390)</f>
        <v>27571.5535892881</v>
      </c>
      <c r="Z390" s="149" t="n">
        <f aca="false">-Very_small_number</f>
        <v>-0.0001</v>
      </c>
      <c r="AA390" s="88" t="n">
        <f aca="false">AA384+SUM(AA386:AA387)-SUM(AA388:AA389)</f>
        <v>-613.4</v>
      </c>
      <c r="AB390" s="88" t="n">
        <f aca="false">AB384+SUM(AB386:AB387)-SUM(AB388:AB389)</f>
        <v>-939.3</v>
      </c>
      <c r="AC390" s="88" t="n">
        <f aca="false">AC384+SUM(AC386:AC387)-SUM(AC388:AC389)</f>
        <v>-1205.1</v>
      </c>
      <c r="AD390" s="88" t="n">
        <f aca="false">AD384+SUM(AD386:AD387)-SUM(AD388:AD389)</f>
        <v>-1158.0999</v>
      </c>
      <c r="AE390" s="88" t="n">
        <f aca="false">AE384+SUM(AE386:AE387)-SUM(AE388:AE389)</f>
        <v>-203.007109943575</v>
      </c>
      <c r="AF390" s="88" t="n">
        <f aca="false">AF384+SUM(AF386:AF387)-SUM(AF388:AF389)</f>
        <v>1219.25560044368</v>
      </c>
      <c r="AG390" s="88" t="n">
        <f aca="false">AG384+SUM(AG386:AG387)-SUM(AG388:AG389)</f>
        <v>1302.04992101899</v>
      </c>
      <c r="AH390" s="88" t="n">
        <f aca="false">AH384+SUM(AH386:AH387)-SUM(AH388:AH389)</f>
        <v>1305.66750124456</v>
      </c>
      <c r="AI390" s="88" t="n">
        <f aca="false">AI384+SUM(AI386:AI387)-SUM(AI388:AI389)</f>
        <v>1353.20227580837</v>
      </c>
      <c r="AJ390" s="88" t="n">
        <f aca="false">AJ384+SUM(AJ386:AJ387)-SUM(AJ388:AJ389)</f>
        <v>1465.66055000703</v>
      </c>
      <c r="AK390" s="88" t="n">
        <f aca="false">AK384+SUM(AK386:AK387)-SUM(AK388:AK389)</f>
        <v>1280.71348552931</v>
      </c>
      <c r="AL390" s="88" t="n">
        <f aca="false">AL384+SUM(AL386:AL387)-SUM(AL388:AL389)</f>
        <v>962.199004329242</v>
      </c>
      <c r="AM390" s="88" t="n">
        <f aca="false">AM384+SUM(AM386:AM387)-SUM(AM388:AM389)</f>
        <v>689.320490150022</v>
      </c>
      <c r="AN390" s="88" t="n">
        <f aca="false">AN384+SUM(AN386:AN387)-SUM(AN388:AN389)</f>
        <v>591.973737075785</v>
      </c>
      <c r="AO390" s="88" t="n">
        <f aca="false">AO384+SUM(AO386:AO387)-SUM(AO388:AO389)</f>
        <v>627.838359616458</v>
      </c>
      <c r="AP390" s="88" t="n">
        <f aca="false">AP384+SUM(AP386:AP387)-SUM(AP388:AP389)</f>
        <v>741.86998741421</v>
      </c>
      <c r="AQ390" s="88" t="n">
        <f aca="false">AQ384+SUM(AQ386:AQ387)-SUM(AQ388:AQ389)</f>
        <v>989.32785237135</v>
      </c>
      <c r="AR390" s="88" t="n">
        <f aca="false">AR384+SUM(AR386:AR387)-SUM(AR388:AR389)</f>
        <v>1044.8345989018</v>
      </c>
      <c r="AS390" s="88" t="n">
        <f aca="false">AS384+SUM(AS386:AS387)-SUM(AS388:AS389)</f>
        <v>1088.90392078803</v>
      </c>
      <c r="AT390" s="88" t="n">
        <f aca="false">AT384+SUM(AT386:AT387)-SUM(AT388:AT389)</f>
        <v>877.051892709175</v>
      </c>
      <c r="AU390" s="88" t="n">
        <f aca="false">AU384+SUM(AU386:AU387)-SUM(AU388:AU389)</f>
        <v>738.373787176542</v>
      </c>
      <c r="AV390" s="88" t="n">
        <f aca="false">AV384+SUM(AV386:AV387)-SUM(AV388:AV389)</f>
        <v>666.288259698125</v>
      </c>
      <c r="AW390" s="88" t="n">
        <f aca="false">AW384+SUM(AW386:AW387)-SUM(AW388:AW389)</f>
        <v>706.793624581742</v>
      </c>
      <c r="AX390" s="88" t="n">
        <f aca="false">AX384+SUM(AX386:AX387)-SUM(AX388:AX389)</f>
        <v>677.459150245082</v>
      </c>
      <c r="AY390" s="88" t="n">
        <f aca="false">AY384+SUM(AY386:AY387)-SUM(AY388:AY389)</f>
        <v>670.866825941149</v>
      </c>
      <c r="AZ390" s="88" t="n">
        <f aca="false">AZ384+SUM(AZ386:AZ387)-SUM(AZ388:AZ389)</f>
        <v>683.851267634429</v>
      </c>
      <c r="BA390" s="88" t="n">
        <f aca="false">BA384+SUM(BA386:BA387)-SUM(BA388:BA389)</f>
        <v>616.732606926529</v>
      </c>
      <c r="BB390" s="88" t="n">
        <f aca="false">BB384+SUM(BB386:BB387)-SUM(BB388:BB389)</f>
        <v>484.832775722867</v>
      </c>
      <c r="BC390" s="88" t="n">
        <f aca="false">BC384+SUM(BC386:BC387)-SUM(BC388:BC389)</f>
        <v>526.58817621001</v>
      </c>
      <c r="BD390" s="88" t="n">
        <f aca="false">BD384+SUM(BD386:BD387)-SUM(BD388:BD389)</f>
        <v>651.404226228277</v>
      </c>
      <c r="BE390" s="88" t="n">
        <f aca="false">BE384+SUM(BE386:BE387)-SUM(BE388:BE389)</f>
        <v>628.285123146991</v>
      </c>
      <c r="BF390" s="88" t="n">
        <f aca="false">BF384+SUM(BF386:BF387)-SUM(BF388:BF389)</f>
        <v>607.189088838839</v>
      </c>
      <c r="BG390" s="88" t="n">
        <f aca="false">BG384+SUM(BG386:BG387)-SUM(BG388:BG389)</f>
        <v>634.909484227804</v>
      </c>
      <c r="BH390" s="88" t="n">
        <f aca="false">BH384+SUM(BH386:BH387)-SUM(BH388:BH389)</f>
        <v>635.843772431687</v>
      </c>
      <c r="BI390" s="88" t="n">
        <f aca="false">BI384+SUM(BI386:BI387)-SUM(BI388:BI389)</f>
        <v>682.706590090328</v>
      </c>
      <c r="BJ390" s="88" t="n">
        <f aca="false">BJ384+SUM(BJ386:BJ387)-SUM(BJ388:BJ389)</f>
        <v>864.989804210016</v>
      </c>
      <c r="BK390" s="88" t="n">
        <f aca="false">BK384+SUM(BK386:BK387)-SUM(BK388:BK389)</f>
        <v>875.139584649576</v>
      </c>
      <c r="BL390" s="88" t="n">
        <f aca="false">BL384+SUM(BL386:BL387)-SUM(BL388:BL389)</f>
        <v>835.39129258919</v>
      </c>
      <c r="BM390" s="88" t="n">
        <f aca="false">BM384+SUM(BM386:BM387)-SUM(BM388:BM389)</f>
        <v>735.512636666932</v>
      </c>
      <c r="BN390" s="88" t="n">
        <f aca="false">BN384+SUM(BN386:BN387)-SUM(BN388:BN389)</f>
        <v>762.879887587045</v>
      </c>
      <c r="BO390" s="88" t="n">
        <f aca="false">BO384+SUM(BO386:BO387)-SUM(BO388:BO389)</f>
        <v>838.32377125621</v>
      </c>
      <c r="BP390" s="88" t="n">
        <f aca="false">BP384+SUM(BP386:BP387)-SUM(BP388:BP389)</f>
        <v>436.836322200741</v>
      </c>
      <c r="BQ390" s="88" t="n">
        <f aca="false">BQ384+SUM(BQ386:BQ387)-SUM(BQ388:BQ389)</f>
        <v>300.633987653923</v>
      </c>
      <c r="BR390" s="88" t="n">
        <f aca="false">BR384+SUM(BR386:BR387)-SUM(BR388:BR389)</f>
        <v>295.879346588836</v>
      </c>
      <c r="BS390" s="88" t="n">
        <f aca="false">BS384+SUM(BS386:BS387)-SUM(BS388:BS389)</f>
        <v>272.824298345991</v>
      </c>
      <c r="BT390" s="88" t="n">
        <f aca="false">BT384+SUM(BT386:BT387)-SUM(BT388:BT389)</f>
        <v>58.2302967439329</v>
      </c>
      <c r="BU390" s="88" t="n">
        <f aca="false">BU384+SUM(BU386:BU387)-SUM(BU388:BU389)</f>
        <v>45.0389899408683</v>
      </c>
      <c r="BV390" s="88" t="n">
        <f aca="false">BV384+SUM(BV386:BV387)-SUM(BV388:BV389)</f>
        <v>28.402830680962</v>
      </c>
      <c r="BW390" s="88" t="n">
        <f aca="false">BW384+SUM(BW386:BW387)-SUM(BW388:BW389)</f>
        <v>35.0024393299725</v>
      </c>
      <c r="BX390" s="88" t="n">
        <f aca="false">BX384+SUM(BX386:BX387)-SUM(BX388:BX389)</f>
        <v>35.1524337259792</v>
      </c>
      <c r="BY390" s="88" t="n">
        <f aca="false">BY384+SUM(BY386:BY387)-SUM(BY388:BY389)</f>
        <v>21.6082119051858</v>
      </c>
      <c r="BZ390" s="88" t="n">
        <f aca="false">BZ384+SUM(BZ386:BZ387)-SUM(BZ388:BZ389)</f>
        <v>36.5278222511197</v>
      </c>
      <c r="CA390" s="88" t="n">
        <f aca="false">CA384+SUM(CA386:CA387)-SUM(CA388:CA389)</f>
        <v>38.527427507671</v>
      </c>
      <c r="CB390" s="88" t="n">
        <f aca="false">CB384+SUM(CB386:CB387)-SUM(CB388:CB389)</f>
        <v>33.8524405586025</v>
      </c>
      <c r="CC390" s="88" t="n">
        <f aca="false">CC384+SUM(CC386:CC387)-SUM(CC388:CC389)</f>
        <v>-12.2871616695148</v>
      </c>
      <c r="CD390" s="88" t="n">
        <f aca="false">CD384+SUM(CD386:CD387)-SUM(CD388:CD389)</f>
        <v>0</v>
      </c>
      <c r="CE390" s="88" t="n">
        <f aca="false">CE384+SUM(CE386:CE387)-SUM(CE388:CE389)</f>
        <v>0</v>
      </c>
      <c r="CF390" s="88" t="n">
        <f aca="false">CF384+SUM(CF386:CF387)-SUM(CF388:CF389)</f>
        <v>0</v>
      </c>
      <c r="CG390" s="88" t="n">
        <f aca="false">CG384+SUM(CG386:CG387)-SUM(CG388:CG389)</f>
        <v>0</v>
      </c>
      <c r="CH390" s="88" t="n">
        <f aca="false">CH384+SUM(CH386:CH387)-SUM(CH388:CH389)</f>
        <v>0</v>
      </c>
      <c r="CI390" s="88" t="n">
        <f aca="false">CI384+SUM(CI386:CI387)-SUM(CI388:CI389)</f>
        <v>0</v>
      </c>
      <c r="CJ390" s="88" t="n">
        <f aca="false">CJ384+SUM(CJ386:CJ387)-SUM(CJ388:CJ389)</f>
        <v>0</v>
      </c>
      <c r="CK390" s="88" t="n">
        <f aca="false">CK384+SUM(CK386:CK387)-SUM(CK388:CK389)</f>
        <v>0</v>
      </c>
      <c r="CL390" s="88" t="n">
        <f aca="false">CL384+SUM(CL386:CL387)-SUM(CL388:CL389)</f>
        <v>0</v>
      </c>
      <c r="CM390" s="88" t="n">
        <f aca="false">CM384+SUM(CM386:CM387)-SUM(CM388:CM389)</f>
        <v>0</v>
      </c>
      <c r="CN390" s="88" t="n">
        <f aca="false">CN384+SUM(CN386:CN387)-SUM(CN388:CN389)</f>
        <v>0</v>
      </c>
      <c r="CO390" s="88" t="n">
        <f aca="false">CO384+SUM(CO386:CO387)-SUM(CO388:CO389)</f>
        <v>0</v>
      </c>
      <c r="CP390" s="88" t="n">
        <f aca="false">CP384+SUM(CP386:CP387)-SUM(CP388:CP389)</f>
        <v>0</v>
      </c>
      <c r="CQ390" s="88" t="n">
        <f aca="false">CQ384+SUM(CQ386:CQ387)-SUM(CQ388:CQ389)</f>
        <v>0</v>
      </c>
      <c r="CR390" s="88" t="n">
        <f aca="false">CR384+SUM(CR386:CR387)-SUM(CR388:CR389)</f>
        <v>0</v>
      </c>
      <c r="CS390" s="88" t="n">
        <f aca="false">CS384+SUM(CS386:CS387)-SUM(CS388:CS389)</f>
        <v>0</v>
      </c>
      <c r="CT390" s="88" t="n">
        <f aca="false">CT384+SUM(CT386:CT387)-SUM(CT388:CT389)</f>
        <v>0</v>
      </c>
      <c r="CU390" s="88" t="n">
        <f aca="false">CU384+SUM(CU386:CU387)-SUM(CU388:CU389)</f>
        <v>0</v>
      </c>
      <c r="CV390" s="88" t="n">
        <f aca="false">CV384+SUM(CV386:CV387)-SUM(CV388:CV389)</f>
        <v>0</v>
      </c>
      <c r="CW390" s="88" t="n">
        <f aca="false">CW384+SUM(CW386:CW387)-SUM(CW388:CW389)</f>
        <v>0</v>
      </c>
      <c r="CX390" s="88" t="n">
        <f aca="false">CX384+SUM(CX386:CX387)-SUM(CX388:CX389)</f>
        <v>0</v>
      </c>
      <c r="CY390" s="88" t="n">
        <f aca="false">CY384+SUM(CY386:CY387)-SUM(CY388:CY389)</f>
        <v>0</v>
      </c>
      <c r="CZ390" s="88" t="n">
        <f aca="false">CZ384+SUM(CZ386:CZ387)-SUM(CZ388:CZ389)</f>
        <v>0</v>
      </c>
      <c r="DA390" s="88" t="n">
        <f aca="false">DA384+SUM(DA386:DA387)-SUM(DA388:DA389)</f>
        <v>0</v>
      </c>
      <c r="DB390" s="88" t="n">
        <f aca="false">DB384+SUM(DB386:DB387)-SUM(DB388:DB389)</f>
        <v>0</v>
      </c>
    </row>
    <row r="391" customFormat="false" ht="14.25" hidden="false" customHeight="false" outlineLevel="3" collapsed="false">
      <c r="E391" s="150"/>
      <c r="G391" s="7"/>
      <c r="Y391" s="151"/>
      <c r="AA391" s="151"/>
      <c r="AB391" s="151"/>
      <c r="AC391" s="151"/>
      <c r="AD391" s="151"/>
      <c r="AE391" s="151"/>
      <c r="AF391" s="151"/>
      <c r="AG391" s="151"/>
      <c r="AH391" s="151"/>
      <c r="AI391" s="151"/>
      <c r="AJ391" s="151"/>
      <c r="AK391" s="151"/>
      <c r="AL391" s="151"/>
      <c r="AM391" s="151"/>
      <c r="AN391" s="151"/>
      <c r="AO391" s="151"/>
      <c r="AP391" s="151"/>
      <c r="AQ391" s="151"/>
      <c r="AR391" s="151"/>
      <c r="AS391" s="151"/>
      <c r="AT391" s="151"/>
      <c r="AU391" s="151"/>
      <c r="AV391" s="151"/>
      <c r="AW391" s="151"/>
      <c r="AX391" s="151"/>
      <c r="AY391" s="151"/>
      <c r="AZ391" s="151"/>
      <c r="BA391" s="151"/>
      <c r="BB391" s="151"/>
      <c r="BC391" s="151"/>
      <c r="BD391" s="151"/>
      <c r="BE391" s="151"/>
      <c r="BF391" s="151"/>
      <c r="BG391" s="151"/>
      <c r="BH391" s="151"/>
      <c r="BI391" s="151"/>
      <c r="BJ391" s="151"/>
      <c r="BK391" s="151"/>
      <c r="BL391" s="151"/>
      <c r="BM391" s="151"/>
      <c r="BN391" s="151"/>
      <c r="BO391" s="151"/>
      <c r="BP391" s="151"/>
      <c r="BQ391" s="151"/>
      <c r="BR391" s="151"/>
      <c r="BS391" s="151"/>
      <c r="BT391" s="151"/>
      <c r="BU391" s="151"/>
      <c r="BV391" s="151"/>
      <c r="BW391" s="151"/>
      <c r="BX391" s="151"/>
      <c r="BY391" s="151"/>
      <c r="BZ391" s="151"/>
      <c r="CA391" s="151"/>
      <c r="CB391" s="151"/>
      <c r="CC391" s="151"/>
      <c r="CD391" s="151"/>
      <c r="CE391" s="151"/>
      <c r="CF391" s="151"/>
      <c r="CG391" s="151"/>
      <c r="CH391" s="151"/>
      <c r="CI391" s="151"/>
      <c r="CJ391" s="151"/>
      <c r="CK391" s="151"/>
      <c r="CL391" s="151"/>
      <c r="CM391" s="151"/>
      <c r="CN391" s="151"/>
      <c r="CO391" s="151"/>
      <c r="CP391" s="151"/>
      <c r="CQ391" s="151"/>
      <c r="CR391" s="151"/>
      <c r="CS391" s="151"/>
      <c r="CT391" s="151"/>
      <c r="CU391" s="151"/>
      <c r="CV391" s="151"/>
      <c r="CW391" s="151"/>
      <c r="CX391" s="151"/>
      <c r="CY391" s="151"/>
      <c r="CZ391" s="151"/>
      <c r="DA391" s="151"/>
      <c r="DB391" s="151"/>
    </row>
    <row r="392" customFormat="false" ht="14.25" hidden="false" customHeight="false" outlineLevel="3" collapsed="false">
      <c r="E392" s="152" t="s">
        <v>430</v>
      </c>
      <c r="G392" s="7" t="str">
        <f aca="false">Currency_unit&amp;"'M"</f>
        <v>US$'M</v>
      </c>
      <c r="Y392" s="153" t="n">
        <f aca="false">SUM(AA392:DB392)</f>
        <v>27571.5535892881</v>
      </c>
      <c r="AA392" s="153" t="n">
        <f aca="false">AA390/FX_rate</f>
        <v>-613.4</v>
      </c>
      <c r="AB392" s="153" t="n">
        <f aca="false">AB390/FX_rate</f>
        <v>-939.3</v>
      </c>
      <c r="AC392" s="153" t="n">
        <f aca="false">AC390/FX_rate</f>
        <v>-1205.1</v>
      </c>
      <c r="AD392" s="153" t="n">
        <f aca="false">AD390/FX_rate</f>
        <v>-1158.0999</v>
      </c>
      <c r="AE392" s="153" t="n">
        <f aca="false">AE390/FX_rate</f>
        <v>-203.007109943575</v>
      </c>
      <c r="AF392" s="153" t="n">
        <f aca="false">AF390/FX_rate</f>
        <v>1219.25560044368</v>
      </c>
      <c r="AG392" s="153" t="n">
        <f aca="false">AG390/FX_rate</f>
        <v>1302.04992101899</v>
      </c>
      <c r="AH392" s="153" t="n">
        <f aca="false">AH390/FX_rate</f>
        <v>1305.66750124456</v>
      </c>
      <c r="AI392" s="153" t="n">
        <f aca="false">AI390/FX_rate</f>
        <v>1353.20227580837</v>
      </c>
      <c r="AJ392" s="153" t="n">
        <f aca="false">AJ390/FX_rate</f>
        <v>1465.66055000703</v>
      </c>
      <c r="AK392" s="153" t="n">
        <f aca="false">AK390/FX_rate</f>
        <v>1280.71348552931</v>
      </c>
      <c r="AL392" s="153" t="n">
        <f aca="false">AL390/FX_rate</f>
        <v>962.199004329242</v>
      </c>
      <c r="AM392" s="153" t="n">
        <f aca="false">AM390/FX_rate</f>
        <v>689.320490150022</v>
      </c>
      <c r="AN392" s="153" t="n">
        <f aca="false">AN390/FX_rate</f>
        <v>591.973737075785</v>
      </c>
      <c r="AO392" s="153" t="n">
        <f aca="false">AO390/FX_rate</f>
        <v>627.838359616458</v>
      </c>
      <c r="AP392" s="153" t="n">
        <f aca="false">AP390/FX_rate</f>
        <v>741.86998741421</v>
      </c>
      <c r="AQ392" s="153" t="n">
        <f aca="false">AQ390/FX_rate</f>
        <v>989.32785237135</v>
      </c>
      <c r="AR392" s="153" t="n">
        <f aca="false">AR390/FX_rate</f>
        <v>1044.8345989018</v>
      </c>
      <c r="AS392" s="153" t="n">
        <f aca="false">AS390/FX_rate</f>
        <v>1088.90392078803</v>
      </c>
      <c r="AT392" s="153" t="n">
        <f aca="false">AT390/FX_rate</f>
        <v>877.051892709175</v>
      </c>
      <c r="AU392" s="153" t="n">
        <f aca="false">AU390/FX_rate</f>
        <v>738.373787176542</v>
      </c>
      <c r="AV392" s="153" t="n">
        <f aca="false">AV390/FX_rate</f>
        <v>666.288259698125</v>
      </c>
      <c r="AW392" s="153" t="n">
        <f aca="false">AW390/FX_rate</f>
        <v>706.793624581742</v>
      </c>
      <c r="AX392" s="153" t="n">
        <f aca="false">AX390/FX_rate</f>
        <v>677.459150245082</v>
      </c>
      <c r="AY392" s="153" t="n">
        <f aca="false">AY390/FX_rate</f>
        <v>670.866825941149</v>
      </c>
      <c r="AZ392" s="153" t="n">
        <f aca="false">AZ390/FX_rate</f>
        <v>683.851267634429</v>
      </c>
      <c r="BA392" s="153" t="n">
        <f aca="false">BA390/FX_rate</f>
        <v>616.732606926529</v>
      </c>
      <c r="BB392" s="153" t="n">
        <f aca="false">BB390/FX_rate</f>
        <v>484.832775722867</v>
      </c>
      <c r="BC392" s="153" t="n">
        <f aca="false">BC390/FX_rate</f>
        <v>526.58817621001</v>
      </c>
      <c r="BD392" s="153" t="n">
        <f aca="false">BD390/FX_rate</f>
        <v>651.404226228277</v>
      </c>
      <c r="BE392" s="153" t="n">
        <f aca="false">BE390/FX_rate</f>
        <v>628.285123146991</v>
      </c>
      <c r="BF392" s="153" t="n">
        <f aca="false">BF390/FX_rate</f>
        <v>607.189088838839</v>
      </c>
      <c r="BG392" s="153" t="n">
        <f aca="false">BG390/FX_rate</f>
        <v>634.909484227804</v>
      </c>
      <c r="BH392" s="153" t="n">
        <f aca="false">BH390/FX_rate</f>
        <v>635.843772431687</v>
      </c>
      <c r="BI392" s="153" t="n">
        <f aca="false">BI390/FX_rate</f>
        <v>682.706590090328</v>
      </c>
      <c r="BJ392" s="153" t="n">
        <f aca="false">BJ390/FX_rate</f>
        <v>864.989804210016</v>
      </c>
      <c r="BK392" s="153" t="n">
        <f aca="false">BK390/FX_rate</f>
        <v>875.139584649576</v>
      </c>
      <c r="BL392" s="153" t="n">
        <f aca="false">BL390/FX_rate</f>
        <v>835.39129258919</v>
      </c>
      <c r="BM392" s="153" t="n">
        <f aca="false">BM390/FX_rate</f>
        <v>735.512636666932</v>
      </c>
      <c r="BN392" s="153" t="n">
        <f aca="false">BN390/FX_rate</f>
        <v>762.879887587045</v>
      </c>
      <c r="BO392" s="153" t="n">
        <f aca="false">BO390/FX_rate</f>
        <v>838.32377125621</v>
      </c>
      <c r="BP392" s="153" t="n">
        <f aca="false">BP390/FX_rate</f>
        <v>436.836322200741</v>
      </c>
      <c r="BQ392" s="153" t="n">
        <f aca="false">BQ390/FX_rate</f>
        <v>300.633987653923</v>
      </c>
      <c r="BR392" s="153" t="n">
        <f aca="false">BR390/FX_rate</f>
        <v>295.879346588836</v>
      </c>
      <c r="BS392" s="153" t="n">
        <f aca="false">BS390/FX_rate</f>
        <v>272.824298345991</v>
      </c>
      <c r="BT392" s="153" t="n">
        <f aca="false">BT390/FX_rate</f>
        <v>58.2302967439329</v>
      </c>
      <c r="BU392" s="153" t="n">
        <f aca="false">BU390/FX_rate</f>
        <v>45.0389899408683</v>
      </c>
      <c r="BV392" s="153" t="n">
        <f aca="false">BV390/FX_rate</f>
        <v>28.402830680962</v>
      </c>
      <c r="BW392" s="153" t="n">
        <f aca="false">BW390/FX_rate</f>
        <v>35.0024393299725</v>
      </c>
      <c r="BX392" s="153" t="n">
        <f aca="false">BX390/FX_rate</f>
        <v>35.1524337259792</v>
      </c>
      <c r="BY392" s="153" t="n">
        <f aca="false">BY390/FX_rate</f>
        <v>21.6082119051858</v>
      </c>
      <c r="BZ392" s="153" t="n">
        <f aca="false">BZ390/FX_rate</f>
        <v>36.5278222511197</v>
      </c>
      <c r="CA392" s="153" t="n">
        <f aca="false">CA390/FX_rate</f>
        <v>38.527427507671</v>
      </c>
      <c r="CB392" s="153" t="n">
        <f aca="false">CB390/FX_rate</f>
        <v>33.8524405586025</v>
      </c>
      <c r="CC392" s="153" t="n">
        <f aca="false">CC390/FX_rate</f>
        <v>-12.2871616695148</v>
      </c>
      <c r="CD392" s="153" t="n">
        <f aca="false">CD390/FX_rate</f>
        <v>0</v>
      </c>
      <c r="CE392" s="153" t="n">
        <f aca="false">CE390/FX_rate</f>
        <v>0</v>
      </c>
      <c r="CF392" s="153" t="n">
        <f aca="false">CF390/FX_rate</f>
        <v>0</v>
      </c>
      <c r="CG392" s="153" t="n">
        <f aca="false">CG390/FX_rate</f>
        <v>0</v>
      </c>
      <c r="CH392" s="153" t="n">
        <f aca="false">CH390/FX_rate</f>
        <v>0</v>
      </c>
      <c r="CI392" s="153" t="n">
        <f aca="false">CI390/FX_rate</f>
        <v>0</v>
      </c>
      <c r="CJ392" s="153" t="n">
        <f aca="false">CJ390/FX_rate</f>
        <v>0</v>
      </c>
      <c r="CK392" s="153" t="n">
        <f aca="false">CK390/FX_rate</f>
        <v>0</v>
      </c>
      <c r="CL392" s="153" t="n">
        <f aca="false">CL390/FX_rate</f>
        <v>0</v>
      </c>
      <c r="CM392" s="153" t="n">
        <f aca="false">CM390/FX_rate</f>
        <v>0</v>
      </c>
      <c r="CN392" s="153" t="n">
        <f aca="false">CN390/FX_rate</f>
        <v>0</v>
      </c>
      <c r="CO392" s="153" t="n">
        <f aca="false">CO390/FX_rate</f>
        <v>0</v>
      </c>
      <c r="CP392" s="153" t="n">
        <f aca="false">CP390/FX_rate</f>
        <v>0</v>
      </c>
      <c r="CQ392" s="153" t="n">
        <f aca="false">CQ390/FX_rate</f>
        <v>0</v>
      </c>
      <c r="CR392" s="153" t="n">
        <f aca="false">CR390/FX_rate</f>
        <v>0</v>
      </c>
      <c r="CS392" s="153" t="n">
        <f aca="false">CS390/FX_rate</f>
        <v>0</v>
      </c>
      <c r="CT392" s="153" t="n">
        <f aca="false">CT390/FX_rate</f>
        <v>0</v>
      </c>
      <c r="CU392" s="153" t="n">
        <f aca="false">CU390/FX_rate</f>
        <v>0</v>
      </c>
      <c r="CV392" s="153" t="n">
        <f aca="false">CV390/FX_rate</f>
        <v>0</v>
      </c>
      <c r="CW392" s="153" t="n">
        <f aca="false">CW390/FX_rate</f>
        <v>0</v>
      </c>
      <c r="CX392" s="153" t="n">
        <f aca="false">CX390/FX_rate</f>
        <v>0</v>
      </c>
      <c r="CY392" s="153" t="n">
        <f aca="false">CY390/FX_rate</f>
        <v>0</v>
      </c>
      <c r="CZ392" s="153" t="n">
        <f aca="false">CZ390/FX_rate</f>
        <v>0</v>
      </c>
      <c r="DA392" s="153" t="n">
        <f aca="false">DA390/FX_rate</f>
        <v>0</v>
      </c>
      <c r="DB392" s="153" t="n">
        <f aca="false">DB390/FX_rate</f>
        <v>0</v>
      </c>
    </row>
    <row r="393" customFormat="false" ht="14.25" hidden="false" customHeight="false" outlineLevel="3" collapsed="false"/>
    <row r="394" customFormat="false" ht="18" hidden="false" customHeight="true" outlineLevel="2" collapsed="false">
      <c r="B394" s="68" t="s">
        <v>113</v>
      </c>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68"/>
      <c r="AY394" s="68"/>
      <c r="AZ394" s="68"/>
      <c r="BA394" s="68"/>
      <c r="BB394" s="68"/>
      <c r="BC394" s="68"/>
      <c r="BD394" s="68"/>
      <c r="BE394" s="68"/>
      <c r="BF394" s="68"/>
      <c r="BG394" s="68"/>
      <c r="BH394" s="68"/>
      <c r="BI394" s="68"/>
      <c r="BJ394" s="68"/>
      <c r="BK394" s="68"/>
      <c r="BL394" s="68"/>
      <c r="BM394" s="68"/>
      <c r="BN394" s="68"/>
      <c r="BO394" s="68"/>
      <c r="BP394" s="68"/>
      <c r="BQ394" s="68"/>
      <c r="BR394" s="68"/>
      <c r="BS394" s="68"/>
      <c r="BT394" s="68"/>
      <c r="BU394" s="68"/>
      <c r="BV394" s="68"/>
      <c r="BW394" s="68"/>
      <c r="BX394" s="68"/>
      <c r="BY394" s="68"/>
      <c r="BZ394" s="68"/>
      <c r="CA394" s="68"/>
      <c r="CB394" s="68"/>
      <c r="CC394" s="68"/>
      <c r="CD394" s="68"/>
      <c r="CE394" s="68"/>
      <c r="CF394" s="68"/>
      <c r="CG394" s="68"/>
      <c r="CH394" s="68"/>
      <c r="CI394" s="68"/>
      <c r="CJ394" s="68"/>
      <c r="CK394" s="68"/>
      <c r="CL394" s="68"/>
      <c r="CM394" s="68"/>
      <c r="CN394" s="68"/>
      <c r="CO394" s="68"/>
      <c r="CP394" s="68"/>
      <c r="CQ394" s="68"/>
      <c r="CR394" s="68"/>
      <c r="CS394" s="68"/>
      <c r="CT394" s="68"/>
      <c r="CU394" s="68"/>
      <c r="CV394" s="68"/>
      <c r="CW394" s="68"/>
      <c r="CX394" s="68"/>
      <c r="CY394" s="68"/>
      <c r="CZ394" s="68"/>
      <c r="DA394" s="68"/>
      <c r="DB394" s="68"/>
      <c r="DC394" s="68"/>
    </row>
    <row r="395" customFormat="false" ht="15" hidden="false" customHeight="true" outlineLevel="3" collapsed="false"/>
    <row r="396" customFormat="false" ht="14.25" hidden="false" customHeight="false" outlineLevel="3" collapsed="false">
      <c r="C396" s="11" t="s">
        <v>431</v>
      </c>
      <c r="AA396" s="134"/>
      <c r="AB396" s="134"/>
      <c r="AC396" s="134"/>
      <c r="AD396" s="134"/>
      <c r="AE396" s="134"/>
      <c r="AF396" s="134"/>
      <c r="AG396" s="134"/>
      <c r="AH396" s="134"/>
      <c r="AI396" s="134"/>
      <c r="AJ396" s="134"/>
      <c r="AK396" s="134"/>
      <c r="AL396" s="134"/>
      <c r="AM396" s="134"/>
      <c r="AN396" s="134"/>
      <c r="AO396" s="134"/>
      <c r="AP396" s="134"/>
      <c r="AQ396" s="134"/>
      <c r="AR396" s="134"/>
      <c r="AS396" s="134"/>
      <c r="AT396" s="134"/>
      <c r="AU396" s="134"/>
      <c r="AV396" s="134"/>
      <c r="AW396" s="134"/>
      <c r="AX396" s="134"/>
      <c r="AY396" s="134"/>
      <c r="AZ396" s="134"/>
      <c r="BA396" s="134"/>
      <c r="BB396" s="134"/>
      <c r="BC396" s="134"/>
      <c r="BD396" s="134"/>
      <c r="BE396" s="134"/>
      <c r="BF396" s="134"/>
      <c r="BG396" s="134"/>
      <c r="BH396" s="134"/>
      <c r="BI396" s="134"/>
      <c r="BJ396" s="134"/>
      <c r="BK396" s="134"/>
      <c r="BL396" s="134"/>
      <c r="BM396" s="134"/>
      <c r="BN396" s="134"/>
      <c r="BO396" s="134"/>
      <c r="BP396" s="134"/>
      <c r="BQ396" s="134"/>
      <c r="BR396" s="134"/>
      <c r="BS396" s="134"/>
      <c r="BT396" s="134"/>
      <c r="BU396" s="134"/>
      <c r="BV396" s="134"/>
      <c r="BW396" s="134"/>
      <c r="BX396" s="134"/>
      <c r="BY396" s="134"/>
      <c r="BZ396" s="134"/>
      <c r="CA396" s="134"/>
      <c r="CB396" s="134"/>
      <c r="CC396" s="134"/>
      <c r="CD396" s="134"/>
      <c r="CE396" s="134"/>
      <c r="CF396" s="134"/>
      <c r="CG396" s="134"/>
      <c r="CH396" s="134"/>
      <c r="CI396" s="134"/>
      <c r="CJ396" s="134"/>
      <c r="CK396" s="134"/>
      <c r="CL396" s="134"/>
      <c r="CM396" s="134"/>
      <c r="CN396" s="134"/>
      <c r="CO396" s="134"/>
      <c r="CP396" s="134"/>
      <c r="CQ396" s="134"/>
      <c r="CR396" s="134"/>
      <c r="CS396" s="134"/>
      <c r="CT396" s="134"/>
      <c r="CU396" s="134"/>
      <c r="CV396" s="134"/>
      <c r="CW396" s="134"/>
      <c r="CX396" s="134"/>
      <c r="CY396" s="134"/>
      <c r="CZ396" s="134"/>
      <c r="DA396" s="134"/>
      <c r="DB396" s="134"/>
    </row>
    <row r="397" customFormat="false" ht="14.25" hidden="false" customHeight="false" outlineLevel="3" collapsed="false">
      <c r="AA397" s="134"/>
      <c r="AB397" s="134"/>
      <c r="AC397" s="134"/>
      <c r="AD397" s="134"/>
      <c r="AE397" s="134"/>
      <c r="AF397" s="134"/>
      <c r="AG397" s="134"/>
      <c r="AH397" s="134"/>
      <c r="AI397" s="134"/>
      <c r="AJ397" s="134"/>
      <c r="AK397" s="134"/>
      <c r="AL397" s="134"/>
      <c r="AM397" s="134"/>
      <c r="AN397" s="134"/>
      <c r="AO397" s="134"/>
      <c r="AP397" s="134"/>
      <c r="AQ397" s="134"/>
      <c r="AR397" s="134"/>
      <c r="AS397" s="134"/>
      <c r="AT397" s="134"/>
      <c r="AU397" s="134"/>
      <c r="AV397" s="134"/>
      <c r="AW397" s="134"/>
      <c r="AX397" s="134"/>
      <c r="AY397" s="134"/>
      <c r="AZ397" s="134"/>
      <c r="BA397" s="134"/>
      <c r="BB397" s="134"/>
      <c r="BC397" s="134"/>
      <c r="BD397" s="134"/>
      <c r="BE397" s="134"/>
      <c r="BF397" s="134"/>
      <c r="BG397" s="134"/>
      <c r="BH397" s="134"/>
      <c r="BI397" s="134"/>
      <c r="BJ397" s="134"/>
      <c r="BK397" s="134"/>
      <c r="BL397" s="134"/>
      <c r="BM397" s="134"/>
      <c r="BN397" s="134"/>
      <c r="BO397" s="134"/>
      <c r="BP397" s="134"/>
      <c r="BQ397" s="134"/>
      <c r="BR397" s="134"/>
      <c r="BS397" s="134"/>
      <c r="BT397" s="134"/>
      <c r="BU397" s="134"/>
      <c r="BV397" s="134"/>
      <c r="BW397" s="134"/>
      <c r="BX397" s="134"/>
      <c r="BY397" s="134"/>
      <c r="BZ397" s="134"/>
      <c r="CA397" s="134"/>
      <c r="CB397" s="134"/>
      <c r="CC397" s="134"/>
      <c r="CD397" s="134"/>
      <c r="CE397" s="134"/>
      <c r="CF397" s="134"/>
      <c r="CG397" s="134"/>
      <c r="CH397" s="134"/>
      <c r="CI397" s="134"/>
      <c r="CJ397" s="134"/>
      <c r="CK397" s="134"/>
      <c r="CL397" s="134"/>
      <c r="CM397" s="134"/>
      <c r="CN397" s="134"/>
      <c r="CO397" s="134"/>
      <c r="CP397" s="134"/>
      <c r="CQ397" s="134"/>
      <c r="CR397" s="134"/>
      <c r="CS397" s="134"/>
      <c r="CT397" s="134"/>
      <c r="CU397" s="134"/>
      <c r="CV397" s="134"/>
      <c r="CW397" s="134"/>
      <c r="CX397" s="134"/>
      <c r="CY397" s="134"/>
      <c r="CZ397" s="134"/>
      <c r="DA397" s="134"/>
      <c r="DB397" s="134"/>
    </row>
    <row r="398" customFormat="false" ht="14.25" hidden="false" customHeight="false" outlineLevel="3" collapsed="false">
      <c r="E398" s="3" t="s">
        <v>140</v>
      </c>
      <c r="F398" s="154" t="n">
        <f aca="false">'Assumptions - Base'!F46</f>
        <v>0.08</v>
      </c>
      <c r="G398" s="7" t="s">
        <v>2</v>
      </c>
      <c r="AA398" s="155" t="n">
        <f aca="false">1/(1+$F398)^(AA$4-'Assumptions - Base'!$F$48-IF('Assumptions - Base'!$F$47="Year-end",0,0.5))</f>
        <v>0.962250448649376</v>
      </c>
      <c r="AB398" s="155" t="n">
        <f aca="false">1/(1+$F398)^(AB$4-'Assumptions - Base'!$F$48-IF('Assumptions - Base'!$F$47="Year-end",0,0.5))</f>
        <v>0.890972637638311</v>
      </c>
      <c r="AC398" s="155" t="n">
        <f aca="false">1/(1+$F398)^(AC$4-'Assumptions - Base'!$F$48-IF('Assumptions - Base'!$F$47="Year-end",0,0.5))</f>
        <v>0.824974664479918</v>
      </c>
      <c r="AD398" s="155" t="n">
        <f aca="false">1/(1+$F398)^(AD$4-'Assumptions - Base'!$F$48-IF('Assumptions - Base'!$F$47="Year-end",0,0.5))</f>
        <v>0.763865430073998</v>
      </c>
      <c r="AE398" s="155" t="n">
        <f aca="false">1/(1+$F398)^(AE$4-'Assumptions - Base'!$F$48-IF('Assumptions - Base'!$F$47="Year-end",0,0.5))</f>
        <v>0.707282805624072</v>
      </c>
      <c r="AF398" s="155" t="n">
        <f aca="false">1/(1+$F398)^(AF$4-'Assumptions - Base'!$F$48-IF('Assumptions - Base'!$F$47="Year-end",0,0.5))</f>
        <v>0.654891486688956</v>
      </c>
      <c r="AG398" s="155" t="n">
        <f aca="false">1/(1+$F398)^(AG$4-'Assumptions - Base'!$F$48-IF('Assumptions - Base'!$F$47="Year-end",0,0.5))</f>
        <v>0.606381006193477</v>
      </c>
      <c r="AH398" s="155" t="n">
        <f aca="false">1/(1+$F398)^(AH$4-'Assumptions - Base'!$F$48-IF('Assumptions - Base'!$F$47="Year-end",0,0.5))</f>
        <v>0.56146389462359</v>
      </c>
      <c r="AI398" s="155" t="n">
        <f aca="false">1/(1+$F398)^(AI$4-'Assumptions - Base'!$F$48-IF('Assumptions - Base'!$F$47="Year-end",0,0.5))</f>
        <v>0.519873976503324</v>
      </c>
      <c r="AJ398" s="155" t="n">
        <f aca="false">1/(1+$F398)^(AJ$4-'Assumptions - Base'!$F$48-IF('Assumptions - Base'!$F$47="Year-end",0,0.5))</f>
        <v>0.481364793058633</v>
      </c>
      <c r="AK398" s="155" t="n">
        <f aca="false">1/(1+$F398)^(AK$4-'Assumptions - Base'!$F$48-IF('Assumptions - Base'!$F$47="Year-end",0,0.5))</f>
        <v>0.445708141720957</v>
      </c>
      <c r="AL398" s="155" t="n">
        <f aca="false">1/(1+$F398)^(AL$4-'Assumptions - Base'!$F$48-IF('Assumptions - Base'!$F$47="Year-end",0,0.5))</f>
        <v>0.412692723815701</v>
      </c>
      <c r="AM398" s="155" t="n">
        <f aca="false">1/(1+$F398)^(AM$4-'Assumptions - Base'!$F$48-IF('Assumptions - Base'!$F$47="Year-end",0,0.5))</f>
        <v>0.382122892421945</v>
      </c>
      <c r="AN398" s="155" t="n">
        <f aca="false">1/(1+$F398)^(AN$4-'Assumptions - Base'!$F$48-IF('Assumptions - Base'!$F$47="Year-end",0,0.5))</f>
        <v>0.353817492983282</v>
      </c>
      <c r="AO398" s="155" t="n">
        <f aca="false">1/(1+$F398)^(AO$4-'Assumptions - Base'!$F$48-IF('Assumptions - Base'!$F$47="Year-end",0,0.5))</f>
        <v>0.327608789799336</v>
      </c>
      <c r="AP398" s="155" t="n">
        <f aca="false">1/(1+$F398)^(AP$4-'Assumptions - Base'!$F$48-IF('Assumptions - Base'!$F$47="Year-end",0,0.5))</f>
        <v>0.303341472036422</v>
      </c>
      <c r="AQ398" s="155" t="n">
        <f aca="false">1/(1+$F398)^(AQ$4-'Assumptions - Base'!$F$48-IF('Assumptions - Base'!$F$47="Year-end",0,0.5))</f>
        <v>0.280871733367057</v>
      </c>
      <c r="AR398" s="155" t="n">
        <f aca="false">1/(1+$F398)^(AR$4-'Assumptions - Base'!$F$48-IF('Assumptions - Base'!$F$47="Year-end",0,0.5))</f>
        <v>0.260066419784312</v>
      </c>
      <c r="AS398" s="155" t="n">
        <f aca="false">1/(1+$F398)^(AS$4-'Assumptions - Base'!$F$48-IF('Assumptions - Base'!$F$47="Year-end",0,0.5))</f>
        <v>0.24080224054103</v>
      </c>
      <c r="AT398" s="155" t="n">
        <f aca="false">1/(1+$F398)^(AT$4-'Assumptions - Base'!$F$48-IF('Assumptions - Base'!$F$47="Year-end",0,0.5))</f>
        <v>0.222965037537991</v>
      </c>
      <c r="AU398" s="155" t="n">
        <f aca="false">1/(1+$F398)^(AU$4-'Assumptions - Base'!$F$48-IF('Assumptions - Base'!$F$47="Year-end",0,0.5))</f>
        <v>0.206449108831473</v>
      </c>
      <c r="AV398" s="155" t="n">
        <f aca="false">1/(1+$F398)^(AV$4-'Assumptions - Base'!$F$48-IF('Assumptions - Base'!$F$47="Year-end",0,0.5))</f>
        <v>0.191156582251364</v>
      </c>
      <c r="AW398" s="155" t="n">
        <f aca="false">1/(1+$F398)^(AW$4-'Assumptions - Base'!$F$48-IF('Assumptions - Base'!$F$47="Year-end",0,0.5))</f>
        <v>0.176996835417929</v>
      </c>
      <c r="AX398" s="155" t="n">
        <f aca="false">1/(1+$F398)^(AX$4-'Assumptions - Base'!$F$48-IF('Assumptions - Base'!$F$47="Year-end",0,0.5))</f>
        <v>0.163885958720305</v>
      </c>
      <c r="AY398" s="155" t="n">
        <f aca="false">1/(1+$F398)^(AY$4-'Assumptions - Base'!$F$48-IF('Assumptions - Base'!$F$47="Year-end",0,0.5))</f>
        <v>0.151746258074356</v>
      </c>
      <c r="AZ398" s="155" t="n">
        <f aca="false">1/(1+$F398)^(AZ$4-'Assumptions - Base'!$F$48-IF('Assumptions - Base'!$F$47="Year-end",0,0.5))</f>
        <v>0.140505794513293</v>
      </c>
      <c r="BA398" s="155" t="n">
        <f aca="false">1/(1+$F398)^(BA$4-'Assumptions - Base'!$F$48-IF('Assumptions - Base'!$F$47="Year-end",0,0.5))</f>
        <v>0.130097957882679</v>
      </c>
      <c r="BB398" s="155" t="n">
        <f aca="false">1/(1+$F398)^(BB$4-'Assumptions - Base'!$F$48-IF('Assumptions - Base'!$F$47="Year-end",0,0.5))</f>
        <v>0.120461072113591</v>
      </c>
      <c r="BC398" s="155" t="n">
        <f aca="false">1/(1+$F398)^(BC$4-'Assumptions - Base'!$F$48-IF('Assumptions - Base'!$F$47="Year-end",0,0.5))</f>
        <v>0.111538029734807</v>
      </c>
      <c r="BD398" s="155" t="n">
        <f aca="false">1/(1+$F398)^(BD$4-'Assumptions - Base'!$F$48-IF('Assumptions - Base'!$F$47="Year-end",0,0.5))</f>
        <v>0.103275953458154</v>
      </c>
      <c r="BE398" s="155" t="n">
        <f aca="false">1/(1+$F398)^(BE$4-'Assumptions - Base'!$F$48-IF('Assumptions - Base'!$F$47="Year-end",0,0.5))</f>
        <v>0.0956258828316245</v>
      </c>
      <c r="BF398" s="155" t="n">
        <f aca="false">1/(1+$F398)^(BF$4-'Assumptions - Base'!$F$48-IF('Assumptions - Base'!$F$47="Year-end",0,0.5))</f>
        <v>0.088542484103356</v>
      </c>
      <c r="BG398" s="155" t="n">
        <f aca="false">1/(1+$F398)^(BG$4-'Assumptions - Base'!$F$48-IF('Assumptions - Base'!$F$47="Year-end",0,0.5))</f>
        <v>0.0819837815771815</v>
      </c>
      <c r="BH398" s="155" t="n">
        <f aca="false">1/(1+$F398)^(BH$4-'Assumptions - Base'!$F$48-IF('Assumptions - Base'!$F$47="Year-end",0,0.5))</f>
        <v>0.0759109088677606</v>
      </c>
      <c r="BI398" s="155" t="n">
        <f aca="false">1/(1+$F398)^(BI$4-'Assumptions - Base'!$F$48-IF('Assumptions - Base'!$F$47="Year-end",0,0.5))</f>
        <v>0.0702878785812598</v>
      </c>
      <c r="BJ398" s="155" t="n">
        <f aca="false">1/(1+$F398)^(BJ$4-'Assumptions - Base'!$F$48-IF('Assumptions - Base'!$F$47="Year-end",0,0.5))</f>
        <v>0.065081369056722</v>
      </c>
      <c r="BK398" s="155" t="n">
        <f aca="false">1/(1+$F398)^(BK$4-'Assumptions - Base'!$F$48-IF('Assumptions - Base'!$F$47="Year-end",0,0.5))</f>
        <v>0.0602605269043722</v>
      </c>
      <c r="BL398" s="155" t="n">
        <f aca="false">1/(1+$F398)^(BL$4-'Assumptions - Base'!$F$48-IF('Assumptions - Base'!$F$47="Year-end",0,0.5))</f>
        <v>0.055796784170715</v>
      </c>
      <c r="BM398" s="155" t="n">
        <f aca="false">1/(1+$F398)^(BM$4-'Assumptions - Base'!$F$48-IF('Assumptions - Base'!$F$47="Year-end",0,0.5))</f>
        <v>0.0516636890469584</v>
      </c>
      <c r="BN398" s="155" t="n">
        <f aca="false">1/(1+$F398)^(BN$4-'Assumptions - Base'!$F$48-IF('Assumptions - Base'!$F$47="Year-end",0,0.5))</f>
        <v>0.047836749117554</v>
      </c>
      <c r="BO398" s="155" t="n">
        <f aca="false">1/(1+$F398)^(BO$4-'Assumptions - Base'!$F$48-IF('Assumptions - Base'!$F$47="Year-end",0,0.5))</f>
        <v>0.0442932862199574</v>
      </c>
      <c r="BP398" s="155" t="n">
        <f aca="false">1/(1+$F398)^(BP$4-'Assumptions - Base'!$F$48-IF('Assumptions - Base'!$F$47="Year-end",0,0.5))</f>
        <v>0.0410123020555162</v>
      </c>
      <c r="BQ398" s="155" t="n">
        <f aca="false">1/(1+$F398)^(BQ$4-'Assumptions - Base'!$F$48-IF('Assumptions - Base'!$F$47="Year-end",0,0.5))</f>
        <v>0.0379743537551075</v>
      </c>
      <c r="BR398" s="155" t="n">
        <f aca="false">1/(1+$F398)^(BR$4-'Assumptions - Base'!$F$48-IF('Assumptions - Base'!$F$47="Year-end",0,0.5))</f>
        <v>0.0351614386621366</v>
      </c>
      <c r="BS398" s="155" t="n">
        <f aca="false">1/(1+$F398)^(BS$4-'Assumptions - Base'!$F$48-IF('Assumptions - Base'!$F$47="Year-end",0,0.5))</f>
        <v>0.0325568876501265</v>
      </c>
      <c r="BT398" s="155" t="n">
        <f aca="false">1/(1+$F398)^(BT$4-'Assumptions - Base'!$F$48-IF('Assumptions - Base'!$F$47="Year-end",0,0.5))</f>
        <v>0.0301452663427097</v>
      </c>
      <c r="BU398" s="155" t="n">
        <f aca="false">1/(1+$F398)^(BU$4-'Assumptions - Base'!$F$48-IF('Assumptions - Base'!$F$47="Year-end",0,0.5))</f>
        <v>0.0279122836506571</v>
      </c>
      <c r="BV398" s="155" t="n">
        <f aca="false">1/(1+$F398)^(BV$4-'Assumptions - Base'!$F$48-IF('Assumptions - Base'!$F$47="Year-end",0,0.5))</f>
        <v>0.0258447070839418</v>
      </c>
      <c r="BW398" s="155" t="n">
        <f aca="false">1/(1+$F398)^(BW$4-'Assumptions - Base'!$F$48-IF('Assumptions - Base'!$F$47="Year-end",0,0.5))</f>
        <v>0.0239302843369831</v>
      </c>
      <c r="BX398" s="155" t="n">
        <f aca="false">1/(1+$F398)^(BX$4-'Assumptions - Base'!$F$48-IF('Assumptions - Base'!$F$47="Year-end",0,0.5))</f>
        <v>0.0221576706823918</v>
      </c>
      <c r="BY398" s="155" t="n">
        <f aca="false">1/(1+$F398)^(BY$4-'Assumptions - Base'!$F$48-IF('Assumptions - Base'!$F$47="Year-end",0,0.5))</f>
        <v>0.0205163617429554</v>
      </c>
      <c r="BZ398" s="155" t="n">
        <f aca="false">1/(1+$F398)^(BZ$4-'Assumptions - Base'!$F$48-IF('Assumptions - Base'!$F$47="Year-end",0,0.5))</f>
        <v>0.0189966312434772</v>
      </c>
      <c r="CA398" s="155" t="n">
        <f aca="false">1/(1+$F398)^(CA$4-'Assumptions - Base'!$F$48-IF('Assumptions - Base'!$F$47="Year-end",0,0.5))</f>
        <v>0.01758947337359</v>
      </c>
      <c r="CB398" s="155" t="n">
        <f aca="false">1/(1+$F398)^(CB$4-'Assumptions - Base'!$F$48-IF('Assumptions - Base'!$F$47="Year-end",0,0.5))</f>
        <v>0.0162865494199907</v>
      </c>
      <c r="CC398" s="155" t="n">
        <f aca="false">1/(1+$F398)^(CC$4-'Assumptions - Base'!$F$48-IF('Assumptions - Base'!$F$47="Year-end",0,0.5))</f>
        <v>0.0150801383518433</v>
      </c>
      <c r="CD398" s="155" t="n">
        <f aca="false">1/(1+$F398)^(CD$4-'Assumptions - Base'!$F$48-IF('Assumptions - Base'!$F$47="Year-end",0,0.5))</f>
        <v>0.0139630910665215</v>
      </c>
      <c r="CE398" s="155" t="n">
        <f aca="false">1/(1+$F398)^(CE$4-'Assumptions - Base'!$F$48-IF('Assumptions - Base'!$F$47="Year-end",0,0.5))</f>
        <v>0.012928788024557</v>
      </c>
      <c r="CF398" s="155" t="n">
        <f aca="false">1/(1+$F398)^(CF$4-'Assumptions - Base'!$F$48-IF('Assumptions - Base'!$F$47="Year-end",0,0.5))</f>
        <v>0.0119711000227379</v>
      </c>
      <c r="CG398" s="155" t="n">
        <f aca="false">1/(1+$F398)^(CG$4-'Assumptions - Base'!$F$48-IF('Assumptions - Base'!$F$47="Year-end",0,0.5))</f>
        <v>0.0110843518729055</v>
      </c>
      <c r="CH398" s="155" t="n">
        <f aca="false">1/(1+$F398)^(CH$4-'Assumptions - Base'!$F$48-IF('Assumptions - Base'!$F$47="Year-end",0,0.5))</f>
        <v>0.0102632887712088</v>
      </c>
      <c r="CI398" s="155" t="n">
        <f aca="false">1/(1+$F398)^(CI$4-'Assumptions - Base'!$F$48-IF('Assumptions - Base'!$F$47="Year-end",0,0.5))</f>
        <v>0.00950304515852667</v>
      </c>
      <c r="CJ398" s="155" t="n">
        <f aca="false">1/(1+$F398)^(CJ$4-'Assumptions - Base'!$F$48-IF('Assumptions - Base'!$F$47="Year-end",0,0.5))</f>
        <v>0.00879911588752469</v>
      </c>
      <c r="CK398" s="155" t="n">
        <f aca="false">1/(1+$F398)^(CK$4-'Assumptions - Base'!$F$48-IF('Assumptions - Base'!$F$47="Year-end",0,0.5))</f>
        <v>0.00814732952548582</v>
      </c>
      <c r="CL398" s="155" t="n">
        <f aca="false">1/(1+$F398)^(CL$4-'Assumptions - Base'!$F$48-IF('Assumptions - Base'!$F$47="Year-end",0,0.5))</f>
        <v>0.0075438236347091</v>
      </c>
      <c r="CM398" s="155" t="n">
        <f aca="false">1/(1+$F398)^(CM$4-'Assumptions - Base'!$F$48-IF('Assumptions - Base'!$F$47="Year-end",0,0.5))</f>
        <v>0.0069850218839899</v>
      </c>
      <c r="CN398" s="155" t="n">
        <f aca="false">1/(1+$F398)^(CN$4-'Assumptions - Base'!$F$48-IF('Assumptions - Base'!$F$47="Year-end",0,0.5))</f>
        <v>0.0064676128555462</v>
      </c>
      <c r="CO398" s="155" t="n">
        <f aca="false">1/(1+$F398)^(CO$4-'Assumptions - Base'!$F$48-IF('Assumptions - Base'!$F$47="Year-end",0,0.5))</f>
        <v>0.00598853042180204</v>
      </c>
      <c r="CP398" s="155" t="n">
        <f aca="false">1/(1+$F398)^(CP$4-'Assumptions - Base'!$F$48-IF('Assumptions - Base'!$F$47="Year-end",0,0.5))</f>
        <v>0.00554493557574263</v>
      </c>
      <c r="CQ398" s="155" t="n">
        <f aca="false">1/(1+$F398)^(CQ$4-'Assumptions - Base'!$F$48-IF('Assumptions - Base'!$F$47="Year-end",0,0.5))</f>
        <v>0.0051341996071691</v>
      </c>
      <c r="CR398" s="155" t="n">
        <f aca="false">1/(1+$F398)^(CR$4-'Assumptions - Base'!$F$48-IF('Assumptions - Base'!$F$47="Year-end",0,0.5))</f>
        <v>0.00475388852515658</v>
      </c>
      <c r="CS398" s="155" t="n">
        <f aca="false">1/(1+$F398)^(CS$4-'Assumptions - Base'!$F$48-IF('Assumptions - Base'!$F$47="Year-end",0,0.5))</f>
        <v>0.00440174863440424</v>
      </c>
      <c r="CT398" s="155" t="n">
        <f aca="false">1/(1+$F398)^(CT$4-'Assumptions - Base'!$F$48-IF('Assumptions - Base'!$F$47="Year-end",0,0.5))</f>
        <v>0.00407569318000392</v>
      </c>
      <c r="CU398" s="155" t="n">
        <f aca="false">1/(1+$F398)^(CU$4-'Assumptions - Base'!$F$48-IF('Assumptions - Base'!$F$47="Year-end",0,0.5))</f>
        <v>0.00377378998148511</v>
      </c>
      <c r="CV398" s="155" t="n">
        <f aca="false">1/(1+$F398)^(CV$4-'Assumptions - Base'!$F$48-IF('Assumptions - Base'!$F$47="Year-end",0,0.5))</f>
        <v>0.00349424998285659</v>
      </c>
      <c r="CW398" s="155" t="n">
        <f aca="false">1/(1+$F398)^(CW$4-'Assumptions - Base'!$F$48-IF('Assumptions - Base'!$F$47="Year-end",0,0.5))</f>
        <v>0.00323541665079314</v>
      </c>
      <c r="CX398" s="155" t="n">
        <f aca="false">1/(1+$F398)^(CX$4-'Assumptions - Base'!$F$48-IF('Assumptions - Base'!$F$47="Year-end",0,0.5))</f>
        <v>0.00299575615814179</v>
      </c>
      <c r="CY398" s="155" t="n">
        <f aca="false">1/(1+$F398)^(CY$4-'Assumptions - Base'!$F$48-IF('Assumptions - Base'!$F$47="Year-end",0,0.5))</f>
        <v>0.00277384829457573</v>
      </c>
      <c r="CZ398" s="155" t="n">
        <f aca="false">1/(1+$F398)^(CZ$4-'Assumptions - Base'!$F$48-IF('Assumptions - Base'!$F$47="Year-end",0,0.5))</f>
        <v>0.00256837805053309</v>
      </c>
      <c r="DA398" s="155" t="n">
        <f aca="false">1/(1+$F398)^(DA$4-'Assumptions - Base'!$F$48-IF('Assumptions - Base'!$F$47="Year-end",0,0.5))</f>
        <v>0.00237812782456767</v>
      </c>
      <c r="DB398" s="155" t="n">
        <f aca="false">1/(1+$F398)^(DB$4-'Assumptions - Base'!$F$48-IF('Assumptions - Base'!$F$47="Year-end",0,0.5))</f>
        <v>0.00220197020793303</v>
      </c>
    </row>
    <row r="399" customFormat="false" ht="14.25" hidden="false" customHeight="false" outlineLevel="3" collapsed="false">
      <c r="AA399" s="134"/>
      <c r="AB399" s="134"/>
      <c r="AC399" s="134"/>
      <c r="AD399" s="134"/>
      <c r="AE399" s="134"/>
      <c r="AF399" s="134"/>
      <c r="AG399" s="134"/>
      <c r="AH399" s="134"/>
      <c r="AI399" s="134"/>
      <c r="AJ399" s="134"/>
      <c r="AK399" s="134"/>
      <c r="AL399" s="134"/>
      <c r="AM399" s="134"/>
      <c r="AN399" s="134"/>
      <c r="AO399" s="134"/>
      <c r="AP399" s="134"/>
      <c r="AQ399" s="134"/>
      <c r="AR399" s="134"/>
      <c r="AS399" s="134"/>
      <c r="AT399" s="134"/>
      <c r="AU399" s="134"/>
      <c r="AV399" s="134"/>
      <c r="AW399" s="134"/>
      <c r="AX399" s="134"/>
      <c r="AY399" s="134"/>
      <c r="AZ399" s="134"/>
      <c r="BA399" s="134"/>
      <c r="BB399" s="134"/>
      <c r="BC399" s="134"/>
      <c r="BD399" s="134"/>
      <c r="BE399" s="134"/>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4"/>
      <c r="CO399" s="134"/>
      <c r="CP399" s="134"/>
      <c r="CQ399" s="134"/>
      <c r="CR399" s="134"/>
      <c r="CS399" s="134"/>
      <c r="CT399" s="134"/>
      <c r="CU399" s="134"/>
      <c r="CV399" s="134"/>
      <c r="CW399" s="134"/>
      <c r="CX399" s="134"/>
      <c r="CY399" s="134"/>
      <c r="CZ399" s="134"/>
      <c r="DA399" s="134"/>
      <c r="DB399" s="134"/>
    </row>
    <row r="400" customFormat="false" ht="14.25" hidden="false" customHeight="false" outlineLevel="3" collapsed="false">
      <c r="E400" s="106" t="s">
        <v>432</v>
      </c>
      <c r="F400" s="156" t="n">
        <f aca="false">SUM(AA400:DB400)</f>
        <v>38256.3224595814</v>
      </c>
      <c r="G400" s="7"/>
      <c r="Y400" s="99"/>
      <c r="AA400" s="157" t="n">
        <f aca="false">AA390+AA383</f>
        <v>-613.4</v>
      </c>
      <c r="AB400" s="157" t="n">
        <f aca="false">AB390+AB383</f>
        <v>-939.3</v>
      </c>
      <c r="AC400" s="157" t="n">
        <f aca="false">AC390+AC383</f>
        <v>-1205.1</v>
      </c>
      <c r="AD400" s="157" t="n">
        <f aca="false">AD390+AD383</f>
        <v>-1158.0999</v>
      </c>
      <c r="AE400" s="157" t="n">
        <f aca="false">AE390+AE383</f>
        <v>-179.921654767502</v>
      </c>
      <c r="AF400" s="157" t="n">
        <f aca="false">AF390+AF383</f>
        <v>1278.06981749348</v>
      </c>
      <c r="AG400" s="157" t="n">
        <f aca="false">AG390+AG383</f>
        <v>1738.56254840116</v>
      </c>
      <c r="AH400" s="157" t="n">
        <f aca="false">AH390+AH383</f>
        <v>1796.23112562436</v>
      </c>
      <c r="AI400" s="157" t="n">
        <f aca="false">AI390+AI383</f>
        <v>1873.76178047309</v>
      </c>
      <c r="AJ400" s="157" t="n">
        <f aca="false">AJ390+AJ383</f>
        <v>2012.90355996566</v>
      </c>
      <c r="AK400" s="157" t="n">
        <f aca="false">AK390+AK383</f>
        <v>1714.11695531662</v>
      </c>
      <c r="AL400" s="157" t="n">
        <f aca="false">AL390+AL383</f>
        <v>1284.81090688111</v>
      </c>
      <c r="AM400" s="157" t="n">
        <f aca="false">AM390+AM383</f>
        <v>927.885477780843</v>
      </c>
      <c r="AN400" s="157" t="n">
        <f aca="false">AN390+AN383</f>
        <v>810.746708703922</v>
      </c>
      <c r="AO400" s="157" t="n">
        <f aca="false">AO390+AO383</f>
        <v>878.072680001531</v>
      </c>
      <c r="AP400" s="157" t="n">
        <f aca="false">AP390+AP383</f>
        <v>1004.94398746168</v>
      </c>
      <c r="AQ400" s="157" t="n">
        <f aca="false">AQ390+AQ383</f>
        <v>1324.16464276101</v>
      </c>
      <c r="AR400" s="157" t="n">
        <f aca="false">AR390+AR383</f>
        <v>1392.45109726512</v>
      </c>
      <c r="AS400" s="157" t="n">
        <f aca="false">AS390+AS383</f>
        <v>1456.37573383756</v>
      </c>
      <c r="AT400" s="157" t="n">
        <f aca="false">AT390+AT383</f>
        <v>1150.41198977672</v>
      </c>
      <c r="AU400" s="157" t="n">
        <f aca="false">AU390+AU383</f>
        <v>996.871183454754</v>
      </c>
      <c r="AV400" s="157" t="n">
        <f aca="false">AV390+AV383</f>
        <v>867.860047062205</v>
      </c>
      <c r="AW400" s="157" t="n">
        <f aca="false">AW390+AW383</f>
        <v>964.124824689905</v>
      </c>
      <c r="AX400" s="157" t="n">
        <f aca="false">AX390+AX383</f>
        <v>901.373058889364</v>
      </c>
      <c r="AY400" s="157" t="n">
        <f aca="false">AY390+AY383</f>
        <v>884.791661070142</v>
      </c>
      <c r="AZ400" s="157" t="n">
        <f aca="false">AZ390+AZ383</f>
        <v>925.170307513351</v>
      </c>
      <c r="BA400" s="157" t="n">
        <f aca="false">BA390+BA383</f>
        <v>821.528996568304</v>
      </c>
      <c r="BB400" s="157" t="n">
        <f aca="false">BB390+BB383</f>
        <v>630.887146405225</v>
      </c>
      <c r="BC400" s="157" t="n">
        <f aca="false">BC390+BC383</f>
        <v>728.915701911244</v>
      </c>
      <c r="BD400" s="157" t="n">
        <f aca="false">BD390+BD383</f>
        <v>868.136042758467</v>
      </c>
      <c r="BE400" s="157" t="n">
        <f aca="false">BE390+BE383</f>
        <v>837.985573616071</v>
      </c>
      <c r="BF400" s="157" t="n">
        <f aca="false">BF390+BF383</f>
        <v>816.571305901973</v>
      </c>
      <c r="BG400" s="157" t="n">
        <f aca="false">BG390+BG383</f>
        <v>856.839922890106</v>
      </c>
      <c r="BH400" s="157" t="n">
        <f aca="false">BH390+BH383</f>
        <v>862.481095994205</v>
      </c>
      <c r="BI400" s="157" t="n">
        <f aca="false">BI390+BI383</f>
        <v>923.485118297317</v>
      </c>
      <c r="BJ400" s="157" t="n">
        <f aca="false">BJ390+BJ383</f>
        <v>1186.78862623103</v>
      </c>
      <c r="BK400" s="157" t="n">
        <f aca="false">BK390+BK383</f>
        <v>1188.51715833186</v>
      </c>
      <c r="BL400" s="157" t="n">
        <f aca="false">BL390+BL383</f>
        <v>1123.76871256129</v>
      </c>
      <c r="BM400" s="157" t="n">
        <f aca="false">BM390+BM383</f>
        <v>982.981533463333</v>
      </c>
      <c r="BN400" s="157" t="n">
        <f aca="false">BN390+BN383</f>
        <v>1043.94377028951</v>
      </c>
      <c r="BO400" s="157" t="n">
        <f aca="false">BO390+BO383</f>
        <v>1150.69534649782</v>
      </c>
      <c r="BP400" s="157" t="n">
        <f aca="false">BP390+BP383</f>
        <v>541.434325418339</v>
      </c>
      <c r="BQ400" s="157" t="n">
        <f aca="false">BQ390+BQ383</f>
        <v>409.186748714843</v>
      </c>
      <c r="BR400" s="157" t="n">
        <f aca="false">BR390+BR383</f>
        <v>403.000322705296</v>
      </c>
      <c r="BS400" s="157" t="n">
        <f aca="false">BS390+BS383</f>
        <v>377.145257773334</v>
      </c>
      <c r="BT400" s="157" t="n">
        <f aca="false">BT390+BT383</f>
        <v>62.3163307010421</v>
      </c>
      <c r="BU400" s="157" t="n">
        <f aca="false">BU390+BU383</f>
        <v>50.7252379997213</v>
      </c>
      <c r="BV400" s="157" t="n">
        <f aca="false">BV390+BV383</f>
        <v>39.0774875548812</v>
      </c>
      <c r="BW400" s="157" t="n">
        <f aca="false">BW390+BW383</f>
        <v>46.2770963267546</v>
      </c>
      <c r="BX400" s="157" t="n">
        <f aca="false">BX390+BX383</f>
        <v>47.1770963267546</v>
      </c>
      <c r="BY400" s="157" t="n">
        <f aca="false">BY390+BY383</f>
        <v>32.3153188472268</v>
      </c>
      <c r="BZ400" s="157" t="n">
        <f aca="false">BZ390+BZ383</f>
        <v>47.3774875548811</v>
      </c>
      <c r="CA400" s="157" t="n">
        <f aca="false">CA390+CA383</f>
        <v>52.3770963267547</v>
      </c>
      <c r="CB400" s="157" t="n">
        <f aca="false">CB390+CB383</f>
        <v>49.1770963267547</v>
      </c>
      <c r="CC400" s="157" t="n">
        <f aca="false">CC390+CC383</f>
        <v>-12.6690343690515</v>
      </c>
      <c r="CD400" s="157" t="n">
        <f aca="false">CD390+CD383</f>
        <v>0</v>
      </c>
      <c r="CE400" s="157" t="n">
        <f aca="false">CE390+CE383</f>
        <v>0</v>
      </c>
      <c r="CF400" s="157" t="n">
        <f aca="false">CF390+CF383</f>
        <v>0</v>
      </c>
      <c r="CG400" s="157" t="n">
        <f aca="false">CG390+CG383</f>
        <v>0</v>
      </c>
      <c r="CH400" s="157" t="n">
        <f aca="false">CH390+CH383</f>
        <v>0</v>
      </c>
      <c r="CI400" s="157" t="n">
        <f aca="false">CI390+CI383</f>
        <v>0</v>
      </c>
      <c r="CJ400" s="157" t="n">
        <f aca="false">CJ390+CJ383</f>
        <v>0</v>
      </c>
      <c r="CK400" s="157" t="n">
        <f aca="false">CK390+CK383</f>
        <v>0</v>
      </c>
      <c r="CL400" s="157" t="n">
        <f aca="false">CL390+CL383</f>
        <v>0</v>
      </c>
      <c r="CM400" s="157" t="n">
        <f aca="false">CM390+CM383</f>
        <v>0</v>
      </c>
      <c r="CN400" s="157" t="n">
        <f aca="false">CN390+CN383</f>
        <v>0</v>
      </c>
      <c r="CO400" s="157" t="n">
        <f aca="false">CO390+CO383</f>
        <v>0</v>
      </c>
      <c r="CP400" s="157" t="n">
        <f aca="false">CP390+CP383</f>
        <v>0</v>
      </c>
      <c r="CQ400" s="157" t="n">
        <f aca="false">CQ390+CQ383</f>
        <v>0</v>
      </c>
      <c r="CR400" s="157" t="n">
        <f aca="false">CR390+CR383</f>
        <v>0</v>
      </c>
      <c r="CS400" s="157" t="n">
        <f aca="false">CS390+CS383</f>
        <v>0</v>
      </c>
      <c r="CT400" s="157" t="n">
        <f aca="false">CT390+CT383</f>
        <v>0</v>
      </c>
      <c r="CU400" s="157" t="n">
        <f aca="false">CU390+CU383</f>
        <v>0</v>
      </c>
      <c r="CV400" s="157" t="n">
        <f aca="false">CV390+CV383</f>
        <v>0</v>
      </c>
      <c r="CW400" s="157" t="n">
        <f aca="false">CW390+CW383</f>
        <v>0</v>
      </c>
      <c r="CX400" s="157" t="n">
        <f aca="false">CX390+CX383</f>
        <v>0</v>
      </c>
      <c r="CY400" s="157" t="n">
        <f aca="false">CY390+CY383</f>
        <v>0</v>
      </c>
      <c r="CZ400" s="157" t="n">
        <f aca="false">CZ390+CZ383</f>
        <v>0</v>
      </c>
      <c r="DA400" s="157" t="n">
        <f aca="false">DA390+DA383</f>
        <v>0</v>
      </c>
      <c r="DB400" s="157" t="n">
        <f aca="false">DB390+DB383</f>
        <v>0</v>
      </c>
    </row>
    <row r="401" customFormat="false" ht="14.25" hidden="false" customHeight="false" outlineLevel="3" collapsed="false"/>
    <row r="402" customFormat="false" ht="14.25" hidden="false" customHeight="false" outlineLevel="3" collapsed="false">
      <c r="E402" s="158" t="str">
        <f aca="false">"Cumulative Pre-Tax Cash Flow ("&amp;Currency_unit&amp;"'M)"</f>
        <v>Cumulative Pre-Tax Cash Flow (US$'M)</v>
      </c>
      <c r="F402" s="159" t="n">
        <f aca="false">DB402</f>
        <v>38256.3224595814</v>
      </c>
      <c r="H402" s="160"/>
      <c r="AA402" s="134" t="n">
        <f aca="false">Z402+AA400</f>
        <v>-613.4</v>
      </c>
      <c r="AB402" s="134" t="n">
        <f aca="false">AA402+AB400</f>
        <v>-1552.7</v>
      </c>
      <c r="AC402" s="134" t="n">
        <f aca="false">AB402+AC400</f>
        <v>-2757.8</v>
      </c>
      <c r="AD402" s="134" t="n">
        <f aca="false">AC402+AD400</f>
        <v>-3915.8999</v>
      </c>
      <c r="AE402" s="134" t="n">
        <f aca="false">AD402+AE400</f>
        <v>-4095.8215547675</v>
      </c>
      <c r="AF402" s="134" t="n">
        <f aca="false">AE402+AF400</f>
        <v>-2817.75173727403</v>
      </c>
      <c r="AG402" s="134" t="n">
        <f aca="false">AF402+AG400</f>
        <v>-1079.18918887287</v>
      </c>
      <c r="AH402" s="134" t="n">
        <f aca="false">AG402+AH400</f>
        <v>717.041936751489</v>
      </c>
      <c r="AI402" s="134" t="n">
        <f aca="false">AH402+AI400</f>
        <v>2590.80371722458</v>
      </c>
      <c r="AJ402" s="134" t="n">
        <f aca="false">AI402+AJ400</f>
        <v>4603.70727719024</v>
      </c>
      <c r="AK402" s="134" t="n">
        <f aca="false">AJ402+AK400</f>
        <v>6317.82423250686</v>
      </c>
      <c r="AL402" s="134" t="n">
        <f aca="false">AK402+AL400</f>
        <v>7602.63513938797</v>
      </c>
      <c r="AM402" s="134" t="n">
        <f aca="false">AL402+AM400</f>
        <v>8530.52061716882</v>
      </c>
      <c r="AN402" s="134" t="n">
        <f aca="false">AM402+AN400</f>
        <v>9341.26732587274</v>
      </c>
      <c r="AO402" s="134" t="n">
        <f aca="false">AN402+AO400</f>
        <v>10219.3400058743</v>
      </c>
      <c r="AP402" s="134" t="n">
        <f aca="false">AO402+AP400</f>
        <v>11224.283993336</v>
      </c>
      <c r="AQ402" s="134" t="n">
        <f aca="false">AP402+AQ400</f>
        <v>12548.448636097</v>
      </c>
      <c r="AR402" s="134" t="n">
        <f aca="false">AQ402+AR400</f>
        <v>13940.8997333621</v>
      </c>
      <c r="AS402" s="134" t="n">
        <f aca="false">AR402+AS400</f>
        <v>15397.2754671996</v>
      </c>
      <c r="AT402" s="134" t="n">
        <f aca="false">AS402+AT400</f>
        <v>16547.6874569764</v>
      </c>
      <c r="AU402" s="134" t="n">
        <f aca="false">AT402+AU400</f>
        <v>17544.5586404311</v>
      </c>
      <c r="AV402" s="134" t="n">
        <f aca="false">AU402+AV400</f>
        <v>18412.4186874933</v>
      </c>
      <c r="AW402" s="134" t="n">
        <f aca="false">AV402+AW400</f>
        <v>19376.5435121832</v>
      </c>
      <c r="AX402" s="134" t="n">
        <f aca="false">AW402+AX400</f>
        <v>20277.9165710726</v>
      </c>
      <c r="AY402" s="134" t="n">
        <f aca="false">AX402+AY400</f>
        <v>21162.7082321427</v>
      </c>
      <c r="AZ402" s="134" t="n">
        <f aca="false">AY402+AZ400</f>
        <v>22087.8785396561</v>
      </c>
      <c r="BA402" s="134" t="n">
        <f aca="false">AZ402+BA400</f>
        <v>22909.4075362244</v>
      </c>
      <c r="BB402" s="134" t="n">
        <f aca="false">BA402+BB400</f>
        <v>23540.2946826296</v>
      </c>
      <c r="BC402" s="134" t="n">
        <f aca="false">BB402+BC400</f>
        <v>24269.2103845408</v>
      </c>
      <c r="BD402" s="134" t="n">
        <f aca="false">BC402+BD400</f>
        <v>25137.3464272993</v>
      </c>
      <c r="BE402" s="134" t="n">
        <f aca="false">BD402+BE400</f>
        <v>25975.3320009154</v>
      </c>
      <c r="BF402" s="134" t="n">
        <f aca="false">BE402+BF400</f>
        <v>26791.9033068174</v>
      </c>
      <c r="BG402" s="134" t="n">
        <f aca="false">BF402+BG400</f>
        <v>27648.7432297075</v>
      </c>
      <c r="BH402" s="134" t="n">
        <f aca="false">BG402+BH400</f>
        <v>28511.2243257017</v>
      </c>
      <c r="BI402" s="134" t="n">
        <f aca="false">BH402+BI400</f>
        <v>29434.709443999</v>
      </c>
      <c r="BJ402" s="134" t="n">
        <f aca="false">BI402+BJ400</f>
        <v>30621.49807023</v>
      </c>
      <c r="BK402" s="134" t="n">
        <f aca="false">BJ402+BK400</f>
        <v>31810.0152285619</v>
      </c>
      <c r="BL402" s="134" t="n">
        <f aca="false">BK402+BL400</f>
        <v>32933.7839411232</v>
      </c>
      <c r="BM402" s="134" t="n">
        <f aca="false">BL402+BM400</f>
        <v>33916.7654745865</v>
      </c>
      <c r="BN402" s="134" t="n">
        <f aca="false">BM402+BN400</f>
        <v>34960.709244876</v>
      </c>
      <c r="BO402" s="134" t="n">
        <f aca="false">BN402+BO400</f>
        <v>36111.4045913738</v>
      </c>
      <c r="BP402" s="134" t="n">
        <f aca="false">BO402+BP400</f>
        <v>36652.8389167922</v>
      </c>
      <c r="BQ402" s="134" t="n">
        <f aca="false">BP402+BQ400</f>
        <v>37062.025665507</v>
      </c>
      <c r="BR402" s="134" t="n">
        <f aca="false">BQ402+BR400</f>
        <v>37465.0259882123</v>
      </c>
      <c r="BS402" s="134" t="n">
        <f aca="false">BR402+BS400</f>
        <v>37842.1712459856</v>
      </c>
      <c r="BT402" s="134" t="n">
        <f aca="false">BS402+BT400</f>
        <v>37904.4875766867</v>
      </c>
      <c r="BU402" s="134" t="n">
        <f aca="false">BT402+BU400</f>
        <v>37955.2128146864</v>
      </c>
      <c r="BV402" s="134" t="n">
        <f aca="false">BU402+BV400</f>
        <v>37994.2903022413</v>
      </c>
      <c r="BW402" s="134" t="n">
        <f aca="false">BV402+BW400</f>
        <v>38040.567398568</v>
      </c>
      <c r="BX402" s="134" t="n">
        <f aca="false">BW402+BX400</f>
        <v>38087.7444948948</v>
      </c>
      <c r="BY402" s="134" t="n">
        <f aca="false">BX402+BY400</f>
        <v>38120.059813742</v>
      </c>
      <c r="BZ402" s="134" t="n">
        <f aca="false">BY402+BZ400</f>
        <v>38167.4373012969</v>
      </c>
      <c r="CA402" s="134" t="n">
        <f aca="false">BZ402+CA400</f>
        <v>38219.8143976237</v>
      </c>
      <c r="CB402" s="134" t="n">
        <f aca="false">CA402+CB400</f>
        <v>38268.9914939504</v>
      </c>
      <c r="CC402" s="134" t="n">
        <f aca="false">CB402+CC400</f>
        <v>38256.3224595814</v>
      </c>
      <c r="CD402" s="134" t="n">
        <f aca="false">CC402+CD400</f>
        <v>38256.3224595814</v>
      </c>
      <c r="CE402" s="134" t="n">
        <f aca="false">CD402+CE400</f>
        <v>38256.3224595814</v>
      </c>
      <c r="CF402" s="134" t="n">
        <f aca="false">CE402+CF400</f>
        <v>38256.3224595814</v>
      </c>
      <c r="CG402" s="134" t="n">
        <f aca="false">CF402+CG400</f>
        <v>38256.3224595814</v>
      </c>
      <c r="CH402" s="134" t="n">
        <f aca="false">CG402+CH400</f>
        <v>38256.3224595814</v>
      </c>
      <c r="CI402" s="134" t="n">
        <f aca="false">CH402+CI400</f>
        <v>38256.3224595814</v>
      </c>
      <c r="CJ402" s="134" t="n">
        <f aca="false">CI402+CJ400</f>
        <v>38256.3224595814</v>
      </c>
      <c r="CK402" s="134" t="n">
        <f aca="false">CJ402+CK400</f>
        <v>38256.3224595814</v>
      </c>
      <c r="CL402" s="134" t="n">
        <f aca="false">CK402+CL400</f>
        <v>38256.3224595814</v>
      </c>
      <c r="CM402" s="134" t="n">
        <f aca="false">CL402+CM400</f>
        <v>38256.3224595814</v>
      </c>
      <c r="CN402" s="134" t="n">
        <f aca="false">CM402+CN400</f>
        <v>38256.3224595814</v>
      </c>
      <c r="CO402" s="134" t="n">
        <f aca="false">CN402+CO400</f>
        <v>38256.3224595814</v>
      </c>
      <c r="CP402" s="134" t="n">
        <f aca="false">CO402+CP400</f>
        <v>38256.3224595814</v>
      </c>
      <c r="CQ402" s="134" t="n">
        <f aca="false">CP402+CQ400</f>
        <v>38256.3224595814</v>
      </c>
      <c r="CR402" s="134" t="n">
        <f aca="false">CQ402+CR400</f>
        <v>38256.3224595814</v>
      </c>
      <c r="CS402" s="134" t="n">
        <f aca="false">CR402+CS400</f>
        <v>38256.3224595814</v>
      </c>
      <c r="CT402" s="134" t="n">
        <f aca="false">CS402+CT400</f>
        <v>38256.3224595814</v>
      </c>
      <c r="CU402" s="134" t="n">
        <f aca="false">CT402+CU400</f>
        <v>38256.3224595814</v>
      </c>
      <c r="CV402" s="134" t="n">
        <f aca="false">CU402+CV400</f>
        <v>38256.3224595814</v>
      </c>
      <c r="CW402" s="134" t="n">
        <f aca="false">CV402+CW400</f>
        <v>38256.3224595814</v>
      </c>
      <c r="CX402" s="134" t="n">
        <f aca="false">CW402+CX400</f>
        <v>38256.3224595814</v>
      </c>
      <c r="CY402" s="134" t="n">
        <f aca="false">CX402+CY400</f>
        <v>38256.3224595814</v>
      </c>
      <c r="CZ402" s="134" t="n">
        <f aca="false">CY402+CZ400</f>
        <v>38256.3224595814</v>
      </c>
      <c r="DA402" s="134" t="n">
        <f aca="false">CZ402+DA400</f>
        <v>38256.3224595814</v>
      </c>
      <c r="DB402" s="134" t="n">
        <f aca="false">DA402+DB400</f>
        <v>38256.3224595814</v>
      </c>
    </row>
    <row r="403" customFormat="false" ht="14.25" hidden="false" customHeight="false" outlineLevel="3" collapsed="false">
      <c r="E403" s="158"/>
      <c r="F403" s="159"/>
      <c r="H403" s="160"/>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c r="CI403" s="134"/>
      <c r="CJ403" s="134"/>
      <c r="CK403" s="134"/>
      <c r="CL403" s="134"/>
      <c r="CM403" s="134"/>
      <c r="CN403" s="134"/>
      <c r="CO403" s="134"/>
      <c r="CP403" s="134"/>
      <c r="CQ403" s="134"/>
      <c r="CR403" s="134"/>
      <c r="CS403" s="134"/>
      <c r="CT403" s="134"/>
      <c r="CU403" s="134"/>
      <c r="CV403" s="134"/>
      <c r="CW403" s="134"/>
      <c r="CX403" s="134"/>
      <c r="CY403" s="134"/>
      <c r="CZ403" s="134"/>
      <c r="DA403" s="134"/>
      <c r="DB403" s="134"/>
    </row>
    <row r="404" customFormat="false" ht="14.25" hidden="false" customHeight="false" outlineLevel="3" collapsed="false">
      <c r="E404" s="106" t="s">
        <v>433</v>
      </c>
      <c r="F404" s="156" t="n">
        <f aca="false">SUM(AA404:DB404)</f>
        <v>4723.49022132172</v>
      </c>
      <c r="G404" s="7"/>
      <c r="Y404" s="99"/>
      <c r="AA404" s="157" t="n">
        <f aca="false">AA398*AA390</f>
        <v>-590.244425201527</v>
      </c>
      <c r="AB404" s="157" t="n">
        <f aca="false">AB398*AB390</f>
        <v>-836.890598533666</v>
      </c>
      <c r="AC404" s="157" t="n">
        <f aca="false">AC398*AC390</f>
        <v>-994.176968164749</v>
      </c>
      <c r="AD404" s="157" t="n">
        <f aca="false">AD398*AD390</f>
        <v>-884.632478182154</v>
      </c>
      <c r="AE404" s="157" t="n">
        <f aca="false">AE398*AE390</f>
        <v>-143.583438282526</v>
      </c>
      <c r="AF404" s="157" t="n">
        <f aca="false">AF398*AF390</f>
        <v>798.480112828398</v>
      </c>
      <c r="AG404" s="157" t="n">
        <f aca="false">AG398*AG390</f>
        <v>789.538341221633</v>
      </c>
      <c r="AH404" s="157" t="n">
        <f aca="false">AH398*AH390</f>
        <v>733.085160332225</v>
      </c>
      <c r="AI404" s="157" t="n">
        <f aca="false">AI398*AI390</f>
        <v>703.494648137846</v>
      </c>
      <c r="AJ404" s="157" t="n">
        <f aca="false">AJ398*AJ390</f>
        <v>705.517387348337</v>
      </c>
      <c r="AK404" s="157" t="n">
        <f aca="false">AK398*AK390</f>
        <v>570.824427712238</v>
      </c>
      <c r="AL404" s="157" t="n">
        <f aca="false">AL398*AL390</f>
        <v>397.09252794939</v>
      </c>
      <c r="AM404" s="157" t="n">
        <f aca="false">AM398*AM390</f>
        <v>263.405139501839</v>
      </c>
      <c r="AN404" s="157" t="n">
        <f aca="false">AN398*AN390</f>
        <v>209.450663564099</v>
      </c>
      <c r="AO404" s="157" t="n">
        <f aca="false">AO398*AO390</f>
        <v>205.685365183548</v>
      </c>
      <c r="AP404" s="157" t="n">
        <f aca="false">AP398*AP390</f>
        <v>225.039934041868</v>
      </c>
      <c r="AQ404" s="157" t="n">
        <f aca="false">AQ398*AQ390</f>
        <v>277.874228763849</v>
      </c>
      <c r="AR404" s="157" t="n">
        <f aca="false">AR398*AR390</f>
        <v>271.726393403168</v>
      </c>
      <c r="AS404" s="157" t="n">
        <f aca="false">AS398*AS390</f>
        <v>262.21050385967</v>
      </c>
      <c r="AT404" s="157" t="n">
        <f aca="false">AT398*AT390</f>
        <v>195.551908180667</v>
      </c>
      <c r="AU404" s="157" t="n">
        <f aca="false">AU398*AU390</f>
        <v>152.436610347117</v>
      </c>
      <c r="AV404" s="157" t="n">
        <f aca="false">AV398*AV390</f>
        <v>127.365386518103</v>
      </c>
      <c r="AW404" s="157" t="n">
        <f aca="false">AW398*AW390</f>
        <v>125.100234844536</v>
      </c>
      <c r="AX404" s="157" t="n">
        <f aca="false">AX398*AX390</f>
        <v>111.026042331758</v>
      </c>
      <c r="AY404" s="157" t="n">
        <f aca="false">AY398*AY390</f>
        <v>101.80153050279</v>
      </c>
      <c r="AZ404" s="157" t="n">
        <f aca="false">AZ398*AZ390</f>
        <v>96.085065687898</v>
      </c>
      <c r="BA404" s="157" t="n">
        <f aca="false">BA398*BA390</f>
        <v>80.2356527208021</v>
      </c>
      <c r="BB404" s="157" t="n">
        <f aca="false">BB398*BB390</f>
        <v>58.403475959385</v>
      </c>
      <c r="BC404" s="157" t="n">
        <f aca="false">BC398*BC390</f>
        <v>58.7346076561098</v>
      </c>
      <c r="BD404" s="157" t="n">
        <f aca="false">BD398*BD390</f>
        <v>67.2743925503966</v>
      </c>
      <c r="BE404" s="157" t="n">
        <f aca="false">BE398*BE390</f>
        <v>60.0803195709069</v>
      </c>
      <c r="BF404" s="157" t="n">
        <f aca="false">BF398*BF390</f>
        <v>53.7620302462441</v>
      </c>
      <c r="BG404" s="157" t="n">
        <f aca="false">BG398*BG390</f>
        <v>52.0522804762132</v>
      </c>
      <c r="BH404" s="157" t="n">
        <f aca="false">BH398*BH390</f>
        <v>48.2674786631949</v>
      </c>
      <c r="BI404" s="157" t="n">
        <f aca="false">BI398*BI390</f>
        <v>47.9859979108948</v>
      </c>
      <c r="BJ404" s="157" t="n">
        <f aca="false">BJ398*BJ390</f>
        <v>56.2947206780938</v>
      </c>
      <c r="BK404" s="157" t="n">
        <f aca="false">BK398*BK390</f>
        <v>52.7363724858569</v>
      </c>
      <c r="BL404" s="157" t="n">
        <f aca="false">BL398*BL390</f>
        <v>46.6121476506937</v>
      </c>
      <c r="BM404" s="157" t="n">
        <f aca="false">BM398*BM390</f>
        <v>37.9992961508689</v>
      </c>
      <c r="BN404" s="157" t="n">
        <f aca="false">BN398*BN390</f>
        <v>36.4936937893293</v>
      </c>
      <c r="BO404" s="157" t="n">
        <f aca="false">BO398*BO390</f>
        <v>37.1321147452455</v>
      </c>
      <c r="BP404" s="157" t="n">
        <f aca="false">BP398*BP390</f>
        <v>17.9156631949176</v>
      </c>
      <c r="BQ404" s="157" t="n">
        <f aca="false">BQ398*BQ390</f>
        <v>11.4163813979787</v>
      </c>
      <c r="BR404" s="157" t="n">
        <f aca="false">BR398*BR390</f>
        <v>10.4035434964764</v>
      </c>
      <c r="BS404" s="157" t="n">
        <f aca="false">BS398*BS390</f>
        <v>8.88231002947501</v>
      </c>
      <c r="BT404" s="157" t="n">
        <f aca="false">BT398*BT390</f>
        <v>1.75536780456088</v>
      </c>
      <c r="BU404" s="157" t="n">
        <f aca="false">BU398*BU390</f>
        <v>1.25714106256861</v>
      </c>
      <c r="BV404" s="157" t="n">
        <f aca="false">BV398*BV390</f>
        <v>0.734062839304259</v>
      </c>
      <c r="BW404" s="157" t="n">
        <f aca="false">BW398*BW390</f>
        <v>0.837618325654243</v>
      </c>
      <c r="BX404" s="157" t="n">
        <f aca="false">BX398*BX390</f>
        <v>0.77889605018485</v>
      </c>
      <c r="BY404" s="157" t="n">
        <f aca="false">BY398*BY390</f>
        <v>0.443321892065226</v>
      </c>
      <c r="BZ404" s="157" t="n">
        <f aca="false">BZ398*BZ390</f>
        <v>0.693905569431802</v>
      </c>
      <c r="CA404" s="157" t="n">
        <f aca="false">CA398*CA390</f>
        <v>0.677677160299098</v>
      </c>
      <c r="CB404" s="157" t="n">
        <f aca="false">CB398*CB390</f>
        <v>0.551339446144978</v>
      </c>
      <c r="CC404" s="157" t="n">
        <f aca="false">CC398*CC390</f>
        <v>-0.185292097927749</v>
      </c>
      <c r="CD404" s="157" t="n">
        <f aca="false">CD398*CD390</f>
        <v>0</v>
      </c>
      <c r="CE404" s="157" t="n">
        <f aca="false">CE398*CE390</f>
        <v>0</v>
      </c>
      <c r="CF404" s="157" t="n">
        <f aca="false">CF398*CF390</f>
        <v>0</v>
      </c>
      <c r="CG404" s="157" t="n">
        <f aca="false">CG398*CG390</f>
        <v>0</v>
      </c>
      <c r="CH404" s="157" t="n">
        <f aca="false">CH398*CH390</f>
        <v>0</v>
      </c>
      <c r="CI404" s="157" t="n">
        <f aca="false">CI398*CI390</f>
        <v>0</v>
      </c>
      <c r="CJ404" s="157" t="n">
        <f aca="false">CJ398*CJ390</f>
        <v>0</v>
      </c>
      <c r="CK404" s="157" t="n">
        <f aca="false">CK398*CK390</f>
        <v>0</v>
      </c>
      <c r="CL404" s="157" t="n">
        <f aca="false">CL398*CL390</f>
        <v>0</v>
      </c>
      <c r="CM404" s="157" t="n">
        <f aca="false">CM398*CM390</f>
        <v>0</v>
      </c>
      <c r="CN404" s="157" t="n">
        <f aca="false">CN398*CN390</f>
        <v>0</v>
      </c>
      <c r="CO404" s="157" t="n">
        <f aca="false">CO398*CO390</f>
        <v>0</v>
      </c>
      <c r="CP404" s="157" t="n">
        <f aca="false">CP398*CP390</f>
        <v>0</v>
      </c>
      <c r="CQ404" s="157" t="n">
        <f aca="false">CQ398*CQ390</f>
        <v>0</v>
      </c>
      <c r="CR404" s="157" t="n">
        <f aca="false">CR398*CR390</f>
        <v>0</v>
      </c>
      <c r="CS404" s="157" t="n">
        <f aca="false">CS398*CS390</f>
        <v>0</v>
      </c>
      <c r="CT404" s="157" t="n">
        <f aca="false">CT398*CT390</f>
        <v>0</v>
      </c>
      <c r="CU404" s="157" t="n">
        <f aca="false">CU398*CU390</f>
        <v>0</v>
      </c>
      <c r="CV404" s="157" t="n">
        <f aca="false">CV398*CV390</f>
        <v>0</v>
      </c>
      <c r="CW404" s="157" t="n">
        <f aca="false">CW398*CW390</f>
        <v>0</v>
      </c>
      <c r="CX404" s="157" t="n">
        <f aca="false">CX398*CX390</f>
        <v>0</v>
      </c>
      <c r="CY404" s="157" t="n">
        <f aca="false">CY398*CY390</f>
        <v>0</v>
      </c>
      <c r="CZ404" s="157" t="n">
        <f aca="false">CZ398*CZ390</f>
        <v>0</v>
      </c>
      <c r="DA404" s="157" t="n">
        <f aca="false">DA398*DA390</f>
        <v>0</v>
      </c>
      <c r="DB404" s="157" t="n">
        <f aca="false">DB398*DB390</f>
        <v>0</v>
      </c>
    </row>
    <row r="405" customFormat="false" ht="14.25" hidden="false" customHeight="false" outlineLevel="3" collapsed="false"/>
    <row r="406" customFormat="false" ht="14.25" hidden="false" customHeight="false" outlineLevel="3" collapsed="false">
      <c r="E406" s="158" t="str">
        <f aca="false">"Cumulative FCFF ("&amp;Currency_unit&amp;"'M)"</f>
        <v>Cumulative FCFF (US$'M)</v>
      </c>
      <c r="F406" s="159" t="n">
        <f aca="false">DB406</f>
        <v>27571.5535892881</v>
      </c>
      <c r="H406" s="160"/>
      <c r="AA406" s="134" t="n">
        <f aca="false">Z406+AA390</f>
        <v>-613.4</v>
      </c>
      <c r="AB406" s="134" t="n">
        <f aca="false">AA406+AB390</f>
        <v>-1552.7</v>
      </c>
      <c r="AC406" s="134" t="n">
        <f aca="false">AB406+AC390</f>
        <v>-2757.8</v>
      </c>
      <c r="AD406" s="134" t="n">
        <f aca="false">AC406+AD390</f>
        <v>-3915.8999</v>
      </c>
      <c r="AE406" s="134" t="n">
        <f aca="false">AD406+AE390</f>
        <v>-4118.90700994358</v>
      </c>
      <c r="AF406" s="134" t="n">
        <f aca="false">AE406+AF390</f>
        <v>-2899.65140949989</v>
      </c>
      <c r="AG406" s="134" t="n">
        <f aca="false">AF406+AG390</f>
        <v>-1597.6014884809</v>
      </c>
      <c r="AH406" s="134" t="n">
        <f aca="false">AG406+AH390</f>
        <v>-291.933987236339</v>
      </c>
      <c r="AI406" s="134" t="n">
        <f aca="false">AH406+AI390</f>
        <v>1061.26828857203</v>
      </c>
      <c r="AJ406" s="134" t="n">
        <f aca="false">AI406+AJ390</f>
        <v>2526.92883857906</v>
      </c>
      <c r="AK406" s="134" t="n">
        <f aca="false">AJ406+AK390</f>
        <v>3807.64232410837</v>
      </c>
      <c r="AL406" s="134" t="n">
        <f aca="false">AK406+AL390</f>
        <v>4769.84132843762</v>
      </c>
      <c r="AM406" s="134" t="n">
        <f aca="false">AL406+AM390</f>
        <v>5459.16181858764</v>
      </c>
      <c r="AN406" s="134" t="n">
        <f aca="false">AM406+AN390</f>
        <v>6051.13555566342</v>
      </c>
      <c r="AO406" s="134" t="n">
        <f aca="false">AN406+AO390</f>
        <v>6678.97391527988</v>
      </c>
      <c r="AP406" s="134" t="n">
        <f aca="false">AO406+AP390</f>
        <v>7420.84390269409</v>
      </c>
      <c r="AQ406" s="134" t="n">
        <f aca="false">AP406+AQ390</f>
        <v>8410.17175506544</v>
      </c>
      <c r="AR406" s="134" t="n">
        <f aca="false">AQ406+AR390</f>
        <v>9455.00635396724</v>
      </c>
      <c r="AS406" s="134" t="n">
        <f aca="false">AR406+AS390</f>
        <v>10543.9102747553</v>
      </c>
      <c r="AT406" s="134" t="n">
        <f aca="false">AS406+AT390</f>
        <v>11420.9621674644</v>
      </c>
      <c r="AU406" s="134" t="n">
        <f aca="false">AT406+AU390</f>
        <v>12159.335954641</v>
      </c>
      <c r="AV406" s="134" t="n">
        <f aca="false">AU406+AV390</f>
        <v>12825.6242143391</v>
      </c>
      <c r="AW406" s="134" t="n">
        <f aca="false">AV406+AW390</f>
        <v>13532.4178389209</v>
      </c>
      <c r="AX406" s="134" t="n">
        <f aca="false">AW406+AX390</f>
        <v>14209.8769891659</v>
      </c>
      <c r="AY406" s="134" t="n">
        <f aca="false">AX406+AY390</f>
        <v>14880.7438151071</v>
      </c>
      <c r="AZ406" s="134" t="n">
        <f aca="false">AY406+AZ390</f>
        <v>15564.5950827415</v>
      </c>
      <c r="BA406" s="134" t="n">
        <f aca="false">AZ406+BA390</f>
        <v>16181.327689668</v>
      </c>
      <c r="BB406" s="134" t="n">
        <f aca="false">BA406+BB390</f>
        <v>16666.1604653909</v>
      </c>
      <c r="BC406" s="134" t="n">
        <f aca="false">BB406+BC390</f>
        <v>17192.7486416009</v>
      </c>
      <c r="BD406" s="134" t="n">
        <f aca="false">BC406+BD390</f>
        <v>17844.1528678292</v>
      </c>
      <c r="BE406" s="134" t="n">
        <f aca="false">BD406+BE390</f>
        <v>18472.4379909762</v>
      </c>
      <c r="BF406" s="134" t="n">
        <f aca="false">BE406+BF390</f>
        <v>19079.627079815</v>
      </c>
      <c r="BG406" s="134" t="n">
        <f aca="false">BF406+BG390</f>
        <v>19714.5365640428</v>
      </c>
      <c r="BH406" s="134" t="n">
        <f aca="false">BG406+BH390</f>
        <v>20350.3803364745</v>
      </c>
      <c r="BI406" s="134" t="n">
        <f aca="false">BH406+BI390</f>
        <v>21033.0869265648</v>
      </c>
      <c r="BJ406" s="134" t="n">
        <f aca="false">BI406+BJ390</f>
        <v>21898.0767307749</v>
      </c>
      <c r="BK406" s="134" t="n">
        <f aca="false">BJ406+BK390</f>
        <v>22773.2163154244</v>
      </c>
      <c r="BL406" s="134" t="n">
        <f aca="false">BK406+BL390</f>
        <v>23608.6076080136</v>
      </c>
      <c r="BM406" s="134" t="n">
        <f aca="false">BL406+BM390</f>
        <v>24344.1202446806</v>
      </c>
      <c r="BN406" s="134" t="n">
        <f aca="false">BM406+BN390</f>
        <v>25107.0001322676</v>
      </c>
      <c r="BO406" s="134" t="n">
        <f aca="false">BN406+BO390</f>
        <v>25945.3239035238</v>
      </c>
      <c r="BP406" s="134" t="n">
        <f aca="false">BO406+BP390</f>
        <v>26382.1602257246</v>
      </c>
      <c r="BQ406" s="134" t="n">
        <f aca="false">BP406+BQ390</f>
        <v>26682.7942133785</v>
      </c>
      <c r="BR406" s="134" t="n">
        <f aca="false">BQ406+BR390</f>
        <v>26978.6735599673</v>
      </c>
      <c r="BS406" s="134" t="n">
        <f aca="false">BR406+BS390</f>
        <v>27251.4978583133</v>
      </c>
      <c r="BT406" s="134" t="n">
        <f aca="false">BS406+BT390</f>
        <v>27309.7281550572</v>
      </c>
      <c r="BU406" s="134" t="n">
        <f aca="false">BT406+BU390</f>
        <v>27354.7671449981</v>
      </c>
      <c r="BV406" s="134" t="n">
        <f aca="false">BU406+BV390</f>
        <v>27383.1699756791</v>
      </c>
      <c r="BW406" s="134" t="n">
        <f aca="false">BV406+BW390</f>
        <v>27418.172415009</v>
      </c>
      <c r="BX406" s="134" t="n">
        <f aca="false">BW406+BX390</f>
        <v>27453.324848735</v>
      </c>
      <c r="BY406" s="134" t="n">
        <f aca="false">BX406+BY390</f>
        <v>27474.9330606402</v>
      </c>
      <c r="BZ406" s="134" t="n">
        <f aca="false">BY406+BZ390</f>
        <v>27511.4608828913</v>
      </c>
      <c r="CA406" s="134" t="n">
        <f aca="false">BZ406+CA390</f>
        <v>27549.988310399</v>
      </c>
      <c r="CB406" s="134" t="n">
        <f aca="false">CA406+CB390</f>
        <v>27583.8407509576</v>
      </c>
      <c r="CC406" s="134" t="n">
        <f aca="false">CB406+CC390</f>
        <v>27571.5535892881</v>
      </c>
      <c r="CD406" s="134" t="n">
        <f aca="false">CC406+CD390</f>
        <v>27571.5535892881</v>
      </c>
      <c r="CE406" s="134" t="n">
        <f aca="false">CD406+CE390</f>
        <v>27571.5535892881</v>
      </c>
      <c r="CF406" s="134" t="n">
        <f aca="false">CE406+CF390</f>
        <v>27571.5535892881</v>
      </c>
      <c r="CG406" s="134" t="n">
        <f aca="false">CF406+CG390</f>
        <v>27571.5535892881</v>
      </c>
      <c r="CH406" s="134" t="n">
        <f aca="false">CG406+CH390</f>
        <v>27571.5535892881</v>
      </c>
      <c r="CI406" s="134" t="n">
        <f aca="false">CH406+CI390</f>
        <v>27571.5535892881</v>
      </c>
      <c r="CJ406" s="134" t="n">
        <f aca="false">CI406+CJ390</f>
        <v>27571.5535892881</v>
      </c>
      <c r="CK406" s="134" t="n">
        <f aca="false">CJ406+CK390</f>
        <v>27571.5535892881</v>
      </c>
      <c r="CL406" s="134" t="n">
        <f aca="false">CK406+CL390</f>
        <v>27571.5535892881</v>
      </c>
      <c r="CM406" s="134" t="n">
        <f aca="false">CL406+CM390</f>
        <v>27571.5535892881</v>
      </c>
      <c r="CN406" s="134" t="n">
        <f aca="false">CM406+CN390</f>
        <v>27571.5535892881</v>
      </c>
      <c r="CO406" s="134" t="n">
        <f aca="false">CN406+CO390</f>
        <v>27571.5535892881</v>
      </c>
      <c r="CP406" s="134" t="n">
        <f aca="false">CO406+CP390</f>
        <v>27571.5535892881</v>
      </c>
      <c r="CQ406" s="134" t="n">
        <f aca="false">CP406+CQ390</f>
        <v>27571.5535892881</v>
      </c>
      <c r="CR406" s="134" t="n">
        <f aca="false">CQ406+CR390</f>
        <v>27571.5535892881</v>
      </c>
      <c r="CS406" s="134" t="n">
        <f aca="false">CR406+CS390</f>
        <v>27571.5535892881</v>
      </c>
      <c r="CT406" s="134" t="n">
        <f aca="false">CS406+CT390</f>
        <v>27571.5535892881</v>
      </c>
      <c r="CU406" s="134" t="n">
        <f aca="false">CT406+CU390</f>
        <v>27571.5535892881</v>
      </c>
      <c r="CV406" s="134" t="n">
        <f aca="false">CU406+CV390</f>
        <v>27571.5535892881</v>
      </c>
      <c r="CW406" s="134" t="n">
        <f aca="false">CV406+CW390</f>
        <v>27571.5535892881</v>
      </c>
      <c r="CX406" s="134" t="n">
        <f aca="false">CW406+CX390</f>
        <v>27571.5535892881</v>
      </c>
      <c r="CY406" s="134" t="n">
        <f aca="false">CX406+CY390</f>
        <v>27571.5535892881</v>
      </c>
      <c r="CZ406" s="134" t="n">
        <f aca="false">CY406+CZ390</f>
        <v>27571.5535892881</v>
      </c>
      <c r="DA406" s="134" t="n">
        <f aca="false">CZ406+DA390</f>
        <v>27571.5535892881</v>
      </c>
      <c r="DB406" s="134" t="n">
        <f aca="false">DA406+DB390</f>
        <v>27571.5535892881</v>
      </c>
    </row>
    <row r="407" customFormat="false" ht="14.25" hidden="false" customHeight="false" outlineLevel="3" collapsed="false">
      <c r="E407" s="158"/>
      <c r="F407" s="159"/>
      <c r="H407" s="160"/>
      <c r="AA407" s="134"/>
      <c r="AB407" s="134"/>
      <c r="AC407" s="134"/>
      <c r="AD407" s="134"/>
      <c r="AE407" s="134"/>
      <c r="AF407" s="134"/>
      <c r="AG407" s="134"/>
      <c r="AH407" s="134"/>
      <c r="AI407" s="134"/>
      <c r="AJ407" s="134"/>
      <c r="AK407" s="134"/>
      <c r="AL407" s="134"/>
      <c r="AM407" s="134"/>
      <c r="AN407" s="134"/>
      <c r="AO407" s="134"/>
      <c r="AP407" s="134"/>
      <c r="AQ407" s="134"/>
      <c r="AR407" s="134"/>
      <c r="AS407" s="134"/>
      <c r="AT407" s="134"/>
      <c r="AU407" s="134"/>
      <c r="AV407" s="134"/>
      <c r="AW407" s="134"/>
      <c r="AX407" s="134"/>
      <c r="AY407" s="134"/>
      <c r="AZ407" s="134"/>
      <c r="BA407" s="134"/>
      <c r="BB407" s="134"/>
      <c r="BC407" s="134"/>
      <c r="BD407" s="134"/>
      <c r="BE407" s="134"/>
      <c r="BF407" s="134"/>
      <c r="BG407" s="134"/>
      <c r="BH407" s="134"/>
      <c r="BI407" s="134"/>
      <c r="BJ407" s="134"/>
      <c r="BK407" s="134"/>
      <c r="BL407" s="134"/>
      <c r="BM407" s="134"/>
      <c r="BN407" s="134"/>
      <c r="BO407" s="134"/>
      <c r="BP407" s="134"/>
      <c r="BQ407" s="134"/>
      <c r="BR407" s="134"/>
      <c r="BS407" s="134"/>
      <c r="BT407" s="134"/>
      <c r="BU407" s="134"/>
      <c r="BV407" s="134"/>
      <c r="BW407" s="134"/>
      <c r="BX407" s="134"/>
      <c r="BY407" s="134"/>
      <c r="BZ407" s="134"/>
      <c r="CA407" s="134"/>
      <c r="CB407" s="134"/>
      <c r="CC407" s="134"/>
      <c r="CD407" s="134"/>
      <c r="CE407" s="134"/>
      <c r="CF407" s="134"/>
      <c r="CG407" s="134"/>
      <c r="CH407" s="134"/>
      <c r="CI407" s="134"/>
      <c r="CJ407" s="134"/>
      <c r="CK407" s="134"/>
      <c r="CL407" s="134"/>
      <c r="CM407" s="134"/>
      <c r="CN407" s="134"/>
      <c r="CO407" s="134"/>
      <c r="CP407" s="134"/>
      <c r="CQ407" s="134"/>
      <c r="CR407" s="134"/>
      <c r="CS407" s="134"/>
      <c r="CT407" s="134"/>
      <c r="CU407" s="134"/>
      <c r="CV407" s="134"/>
      <c r="CW407" s="134"/>
      <c r="CX407" s="134"/>
      <c r="CY407" s="134"/>
      <c r="CZ407" s="134"/>
      <c r="DA407" s="134"/>
      <c r="DB407" s="134"/>
    </row>
    <row r="408" customFormat="false" ht="14.25" hidden="false" customHeight="false" outlineLevel="3" collapsed="false">
      <c r="E408" s="158"/>
      <c r="F408" s="159"/>
      <c r="H408" s="160"/>
      <c r="AA408" s="134"/>
      <c r="AB408" s="134"/>
      <c r="AC408" s="134"/>
      <c r="AD408" s="134"/>
      <c r="AE408" s="134"/>
      <c r="AF408" s="134"/>
      <c r="AG408" s="134"/>
      <c r="AH408" s="134"/>
      <c r="AI408" s="134"/>
      <c r="AJ408" s="134"/>
      <c r="AK408" s="134"/>
      <c r="AL408" s="134"/>
      <c r="AM408" s="134"/>
      <c r="AN408" s="134"/>
      <c r="AO408" s="134"/>
      <c r="AP408" s="134"/>
      <c r="AQ408" s="134"/>
      <c r="AR408" s="134"/>
      <c r="AS408" s="134"/>
      <c r="AT408" s="134"/>
      <c r="AU408" s="134"/>
      <c r="AV408" s="134"/>
      <c r="AW408" s="134"/>
      <c r="AX408" s="134"/>
      <c r="AY408" s="134"/>
      <c r="AZ408" s="134"/>
      <c r="BA408" s="134"/>
      <c r="BB408" s="134"/>
      <c r="BC408" s="134"/>
      <c r="BD408" s="134"/>
      <c r="BE408" s="134"/>
      <c r="BF408" s="134"/>
      <c r="BG408" s="134"/>
      <c r="BH408" s="134"/>
      <c r="BI408" s="134"/>
      <c r="BJ408" s="134"/>
      <c r="BK408" s="134"/>
      <c r="BL408" s="134"/>
      <c r="BM408" s="134"/>
      <c r="BN408" s="134"/>
      <c r="BO408" s="134"/>
      <c r="BP408" s="134"/>
      <c r="BQ408" s="134"/>
      <c r="BR408" s="134"/>
      <c r="BS408" s="134"/>
      <c r="BT408" s="134"/>
      <c r="BU408" s="134"/>
      <c r="BV408" s="134"/>
      <c r="BW408" s="134"/>
      <c r="BX408" s="134"/>
      <c r="BY408" s="134"/>
      <c r="BZ408" s="134"/>
      <c r="CA408" s="134"/>
      <c r="CB408" s="134"/>
      <c r="CC408" s="134"/>
      <c r="CD408" s="134"/>
      <c r="CE408" s="134"/>
      <c r="CF408" s="134"/>
      <c r="CG408" s="134"/>
      <c r="CH408" s="134"/>
      <c r="CI408" s="134"/>
      <c r="CJ408" s="134"/>
      <c r="CK408" s="134"/>
      <c r="CL408" s="134"/>
      <c r="CM408" s="134"/>
      <c r="CN408" s="134"/>
      <c r="CO408" s="134"/>
      <c r="CP408" s="134"/>
      <c r="CQ408" s="134"/>
      <c r="CR408" s="134"/>
      <c r="CS408" s="134"/>
      <c r="CT408" s="134"/>
      <c r="CU408" s="134"/>
      <c r="CV408" s="134"/>
      <c r="CW408" s="134"/>
      <c r="CX408" s="134"/>
      <c r="CY408" s="134"/>
      <c r="CZ408" s="134"/>
      <c r="DA408" s="134"/>
      <c r="DB408" s="134"/>
    </row>
    <row r="409" customFormat="false" ht="14.25" hidden="false" customHeight="false" outlineLevel="3" collapsed="false">
      <c r="E409" s="106" t="s">
        <v>434</v>
      </c>
      <c r="F409" s="156" t="n">
        <f aca="false">SUM(AA409:DB409)</f>
        <v>4723.49022132172</v>
      </c>
      <c r="G409" s="7"/>
      <c r="H409" s="160"/>
      <c r="AA409" s="157" t="n">
        <f aca="false">AA398*AA392</f>
        <v>-590.244425201527</v>
      </c>
      <c r="AB409" s="157" t="n">
        <f aca="false">AB398*AB392</f>
        <v>-836.890598533666</v>
      </c>
      <c r="AC409" s="157" t="n">
        <f aca="false">AC398*AC392</f>
        <v>-994.176968164749</v>
      </c>
      <c r="AD409" s="157" t="n">
        <f aca="false">AD398*AD392</f>
        <v>-884.632478182154</v>
      </c>
      <c r="AE409" s="157" t="n">
        <f aca="false">AE398*AE392</f>
        <v>-143.583438282526</v>
      </c>
      <c r="AF409" s="157" t="n">
        <f aca="false">AF398*AF392</f>
        <v>798.480112828398</v>
      </c>
      <c r="AG409" s="157" t="n">
        <f aca="false">AG398*AG392</f>
        <v>789.538341221633</v>
      </c>
      <c r="AH409" s="157" t="n">
        <f aca="false">AH398*AH392</f>
        <v>733.085160332225</v>
      </c>
      <c r="AI409" s="157" t="n">
        <f aca="false">AI398*AI392</f>
        <v>703.494648137846</v>
      </c>
      <c r="AJ409" s="157" t="n">
        <f aca="false">AJ398*AJ392</f>
        <v>705.517387348337</v>
      </c>
      <c r="AK409" s="157" t="n">
        <f aca="false">AK398*AK392</f>
        <v>570.824427712238</v>
      </c>
      <c r="AL409" s="157" t="n">
        <f aca="false">AL398*AL392</f>
        <v>397.09252794939</v>
      </c>
      <c r="AM409" s="157" t="n">
        <f aca="false">AM398*AM392</f>
        <v>263.405139501839</v>
      </c>
      <c r="AN409" s="157" t="n">
        <f aca="false">AN398*AN392</f>
        <v>209.450663564099</v>
      </c>
      <c r="AO409" s="157" t="n">
        <f aca="false">AO398*AO392</f>
        <v>205.685365183548</v>
      </c>
      <c r="AP409" s="157" t="n">
        <f aca="false">AP398*AP392</f>
        <v>225.039934041868</v>
      </c>
      <c r="AQ409" s="157" t="n">
        <f aca="false">AQ398*AQ392</f>
        <v>277.874228763849</v>
      </c>
      <c r="AR409" s="157" t="n">
        <f aca="false">AR398*AR392</f>
        <v>271.726393403168</v>
      </c>
      <c r="AS409" s="157" t="n">
        <f aca="false">AS398*AS392</f>
        <v>262.21050385967</v>
      </c>
      <c r="AT409" s="157" t="n">
        <f aca="false">AT398*AT392</f>
        <v>195.551908180667</v>
      </c>
      <c r="AU409" s="157" t="n">
        <f aca="false">AU398*AU392</f>
        <v>152.436610347117</v>
      </c>
      <c r="AV409" s="157" t="n">
        <f aca="false">AV398*AV392</f>
        <v>127.365386518103</v>
      </c>
      <c r="AW409" s="157" t="n">
        <f aca="false">AW398*AW392</f>
        <v>125.100234844536</v>
      </c>
      <c r="AX409" s="157" t="n">
        <f aca="false">AX398*AX392</f>
        <v>111.026042331758</v>
      </c>
      <c r="AY409" s="157" t="n">
        <f aca="false">AY398*AY392</f>
        <v>101.80153050279</v>
      </c>
      <c r="AZ409" s="157" t="n">
        <f aca="false">AZ398*AZ392</f>
        <v>96.085065687898</v>
      </c>
      <c r="BA409" s="157" t="n">
        <f aca="false">BA398*BA392</f>
        <v>80.2356527208021</v>
      </c>
      <c r="BB409" s="157" t="n">
        <f aca="false">BB398*BB392</f>
        <v>58.403475959385</v>
      </c>
      <c r="BC409" s="157" t="n">
        <f aca="false">BC398*BC392</f>
        <v>58.7346076561098</v>
      </c>
      <c r="BD409" s="157" t="n">
        <f aca="false">BD398*BD392</f>
        <v>67.2743925503966</v>
      </c>
      <c r="BE409" s="157" t="n">
        <f aca="false">BE398*BE392</f>
        <v>60.0803195709069</v>
      </c>
      <c r="BF409" s="157" t="n">
        <f aca="false">BF398*BF392</f>
        <v>53.7620302462441</v>
      </c>
      <c r="BG409" s="157" t="n">
        <f aca="false">BG398*BG392</f>
        <v>52.0522804762132</v>
      </c>
      <c r="BH409" s="157" t="n">
        <f aca="false">BH398*BH392</f>
        <v>48.2674786631949</v>
      </c>
      <c r="BI409" s="157" t="n">
        <f aca="false">BI398*BI392</f>
        <v>47.9859979108948</v>
      </c>
      <c r="BJ409" s="157" t="n">
        <f aca="false">BJ398*BJ392</f>
        <v>56.2947206780938</v>
      </c>
      <c r="BK409" s="157" t="n">
        <f aca="false">BK398*BK392</f>
        <v>52.7363724858569</v>
      </c>
      <c r="BL409" s="157" t="n">
        <f aca="false">BL398*BL392</f>
        <v>46.6121476506937</v>
      </c>
      <c r="BM409" s="157" t="n">
        <f aca="false">BM398*BM392</f>
        <v>37.9992961508689</v>
      </c>
      <c r="BN409" s="157" t="n">
        <f aca="false">BN398*BN392</f>
        <v>36.4936937893293</v>
      </c>
      <c r="BO409" s="157" t="n">
        <f aca="false">BO398*BO392</f>
        <v>37.1321147452455</v>
      </c>
      <c r="BP409" s="157" t="n">
        <f aca="false">BP398*BP392</f>
        <v>17.9156631949176</v>
      </c>
      <c r="BQ409" s="157" t="n">
        <f aca="false">BQ398*BQ392</f>
        <v>11.4163813979787</v>
      </c>
      <c r="BR409" s="157" t="n">
        <f aca="false">BR398*BR392</f>
        <v>10.4035434964764</v>
      </c>
      <c r="BS409" s="157" t="n">
        <f aca="false">BS398*BS392</f>
        <v>8.88231002947501</v>
      </c>
      <c r="BT409" s="157" t="n">
        <f aca="false">BT398*BT392</f>
        <v>1.75536780456088</v>
      </c>
      <c r="BU409" s="157" t="n">
        <f aca="false">BU398*BU392</f>
        <v>1.25714106256861</v>
      </c>
      <c r="BV409" s="157" t="n">
        <f aca="false">BV398*BV392</f>
        <v>0.734062839304259</v>
      </c>
      <c r="BW409" s="157" t="n">
        <f aca="false">BW398*BW392</f>
        <v>0.837618325654243</v>
      </c>
      <c r="BX409" s="157" t="n">
        <f aca="false">BX398*BX392</f>
        <v>0.77889605018485</v>
      </c>
      <c r="BY409" s="157" t="n">
        <f aca="false">BY398*BY392</f>
        <v>0.443321892065226</v>
      </c>
      <c r="BZ409" s="157" t="n">
        <f aca="false">BZ398*BZ392</f>
        <v>0.693905569431802</v>
      </c>
      <c r="CA409" s="157" t="n">
        <f aca="false">CA398*CA392</f>
        <v>0.677677160299098</v>
      </c>
      <c r="CB409" s="157" t="n">
        <f aca="false">CB398*CB392</f>
        <v>0.551339446144978</v>
      </c>
      <c r="CC409" s="157" t="n">
        <f aca="false">CC398*CC392</f>
        <v>-0.185292097927749</v>
      </c>
      <c r="CD409" s="157" t="n">
        <f aca="false">CD398*CD392</f>
        <v>0</v>
      </c>
      <c r="CE409" s="157" t="n">
        <f aca="false">CE398*CE392</f>
        <v>0</v>
      </c>
      <c r="CF409" s="157" t="n">
        <f aca="false">CF398*CF392</f>
        <v>0</v>
      </c>
      <c r="CG409" s="157" t="n">
        <f aca="false">CG398*CG392</f>
        <v>0</v>
      </c>
      <c r="CH409" s="157" t="n">
        <f aca="false">CH398*CH392</f>
        <v>0</v>
      </c>
      <c r="CI409" s="157" t="n">
        <f aca="false">CI398*CI392</f>
        <v>0</v>
      </c>
      <c r="CJ409" s="157" t="n">
        <f aca="false">CJ398*CJ392</f>
        <v>0</v>
      </c>
      <c r="CK409" s="157" t="n">
        <f aca="false">CK398*CK392</f>
        <v>0</v>
      </c>
      <c r="CL409" s="157" t="n">
        <f aca="false">CL398*CL392</f>
        <v>0</v>
      </c>
      <c r="CM409" s="157" t="n">
        <f aca="false">CM398*CM392</f>
        <v>0</v>
      </c>
      <c r="CN409" s="157" t="n">
        <f aca="false">CN398*CN392</f>
        <v>0</v>
      </c>
      <c r="CO409" s="157" t="n">
        <f aca="false">CO398*CO392</f>
        <v>0</v>
      </c>
      <c r="CP409" s="157" t="n">
        <f aca="false">CP398*CP392</f>
        <v>0</v>
      </c>
      <c r="CQ409" s="157" t="n">
        <f aca="false">CQ398*CQ392</f>
        <v>0</v>
      </c>
      <c r="CR409" s="157" t="n">
        <f aca="false">CR398*CR392</f>
        <v>0</v>
      </c>
      <c r="CS409" s="157" t="n">
        <f aca="false">CS398*CS392</f>
        <v>0</v>
      </c>
      <c r="CT409" s="157" t="n">
        <f aca="false">CT398*CT392</f>
        <v>0</v>
      </c>
      <c r="CU409" s="157" t="n">
        <f aca="false">CU398*CU392</f>
        <v>0</v>
      </c>
      <c r="CV409" s="157" t="n">
        <f aca="false">CV398*CV392</f>
        <v>0</v>
      </c>
      <c r="CW409" s="157" t="n">
        <f aca="false">CW398*CW392</f>
        <v>0</v>
      </c>
      <c r="CX409" s="157" t="n">
        <f aca="false">CX398*CX392</f>
        <v>0</v>
      </c>
      <c r="CY409" s="157" t="n">
        <f aca="false">CY398*CY392</f>
        <v>0</v>
      </c>
      <c r="CZ409" s="157" t="n">
        <f aca="false">CZ398*CZ392</f>
        <v>0</v>
      </c>
      <c r="DA409" s="157" t="n">
        <f aca="false">DA398*DA392</f>
        <v>0</v>
      </c>
      <c r="DB409" s="157" t="n">
        <f aca="false">DB398*DB392</f>
        <v>0</v>
      </c>
    </row>
    <row r="410" customFormat="false" ht="14.25" hidden="false" customHeight="false" outlineLevel="3" collapsed="false">
      <c r="F410" s="159"/>
      <c r="H410" s="160"/>
      <c r="AA410" s="134"/>
      <c r="AB410" s="134"/>
      <c r="AC410" s="134"/>
      <c r="AD410" s="134"/>
      <c r="AE410" s="134"/>
      <c r="AF410" s="134"/>
      <c r="AG410" s="134"/>
      <c r="AH410" s="134"/>
      <c r="AI410" s="134"/>
      <c r="AJ410" s="134"/>
      <c r="AK410" s="134"/>
      <c r="AL410" s="134"/>
      <c r="AM410" s="134"/>
      <c r="AN410" s="134"/>
      <c r="AO410" s="134"/>
      <c r="AP410" s="134"/>
      <c r="AQ410" s="134"/>
      <c r="AR410" s="134"/>
      <c r="AS410" s="134"/>
      <c r="AT410" s="134"/>
      <c r="AU410" s="134"/>
      <c r="AV410" s="134"/>
      <c r="AW410" s="134"/>
      <c r="AX410" s="134"/>
      <c r="AY410" s="134"/>
      <c r="AZ410" s="134"/>
      <c r="BA410" s="134"/>
      <c r="BB410" s="134"/>
      <c r="BC410" s="134"/>
      <c r="BD410" s="134"/>
      <c r="BE410" s="134"/>
      <c r="BF410" s="134"/>
      <c r="BG410" s="134"/>
      <c r="BH410" s="134"/>
      <c r="BI410" s="134"/>
      <c r="BJ410" s="134"/>
      <c r="BK410" s="134"/>
      <c r="BL410" s="134"/>
      <c r="BM410" s="134"/>
      <c r="BN410" s="134"/>
      <c r="BO410" s="134"/>
      <c r="BP410" s="134"/>
      <c r="BQ410" s="134"/>
      <c r="BR410" s="134"/>
      <c r="BS410" s="134"/>
      <c r="BT410" s="134"/>
      <c r="BU410" s="134"/>
      <c r="BV410" s="134"/>
      <c r="BW410" s="134"/>
      <c r="BX410" s="134"/>
      <c r="BY410" s="134"/>
      <c r="BZ410" s="134"/>
      <c r="CA410" s="134"/>
      <c r="CB410" s="134"/>
      <c r="CC410" s="134"/>
      <c r="CD410" s="134"/>
      <c r="CE410" s="134"/>
      <c r="CF410" s="134"/>
      <c r="CG410" s="134"/>
      <c r="CH410" s="134"/>
      <c r="CI410" s="134"/>
      <c r="CJ410" s="134"/>
      <c r="CK410" s="134"/>
      <c r="CL410" s="134"/>
      <c r="CM410" s="134"/>
      <c r="CN410" s="134"/>
      <c r="CO410" s="134"/>
      <c r="CP410" s="134"/>
      <c r="CQ410" s="134"/>
      <c r="CR410" s="134"/>
      <c r="CS410" s="134"/>
      <c r="CT410" s="134"/>
      <c r="CU410" s="134"/>
      <c r="CV410" s="134"/>
      <c r="CW410" s="134"/>
      <c r="CX410" s="134"/>
      <c r="CY410" s="134"/>
      <c r="CZ410" s="134"/>
      <c r="DA410" s="134"/>
      <c r="DB410" s="134"/>
    </row>
    <row r="411" customFormat="false" ht="14.25" hidden="false" customHeight="false" outlineLevel="3" collapsed="false">
      <c r="E411" s="158" t="s">
        <v>435</v>
      </c>
      <c r="F411" s="159" t="n">
        <f aca="false">DB411</f>
        <v>27571.5535892881</v>
      </c>
      <c r="H411" s="160"/>
      <c r="AA411" s="134" t="n">
        <f aca="false">Z411+AA392</f>
        <v>-613.4</v>
      </c>
      <c r="AB411" s="134" t="n">
        <f aca="false">AA411+AB392</f>
        <v>-1552.7</v>
      </c>
      <c r="AC411" s="134" t="n">
        <f aca="false">AB411+AC392</f>
        <v>-2757.8</v>
      </c>
      <c r="AD411" s="134" t="n">
        <f aca="false">AC411+AD392</f>
        <v>-3915.8999</v>
      </c>
      <c r="AE411" s="134" t="n">
        <f aca="false">AD411+AE392</f>
        <v>-4118.90700994358</v>
      </c>
      <c r="AF411" s="134" t="n">
        <f aca="false">AE411+AF392</f>
        <v>-2899.65140949989</v>
      </c>
      <c r="AG411" s="134" t="n">
        <f aca="false">AF411+AG392</f>
        <v>-1597.6014884809</v>
      </c>
      <c r="AH411" s="134" t="n">
        <f aca="false">AG411+AH392</f>
        <v>-291.933987236339</v>
      </c>
      <c r="AI411" s="134" t="n">
        <f aca="false">AH411+AI392</f>
        <v>1061.26828857203</v>
      </c>
      <c r="AJ411" s="134" t="n">
        <f aca="false">AI411+AJ392</f>
        <v>2526.92883857906</v>
      </c>
      <c r="AK411" s="134" t="n">
        <f aca="false">AJ411+AK392</f>
        <v>3807.64232410837</v>
      </c>
      <c r="AL411" s="134" t="n">
        <f aca="false">AK411+AL392</f>
        <v>4769.84132843762</v>
      </c>
      <c r="AM411" s="134" t="n">
        <f aca="false">AL411+AM392</f>
        <v>5459.16181858764</v>
      </c>
      <c r="AN411" s="134" t="n">
        <f aca="false">AM411+AN392</f>
        <v>6051.13555566342</v>
      </c>
      <c r="AO411" s="134" t="n">
        <f aca="false">AN411+AO392</f>
        <v>6678.97391527988</v>
      </c>
      <c r="AP411" s="134" t="n">
        <f aca="false">AO411+AP392</f>
        <v>7420.84390269409</v>
      </c>
      <c r="AQ411" s="134" t="n">
        <f aca="false">AP411+AQ392</f>
        <v>8410.17175506544</v>
      </c>
      <c r="AR411" s="134" t="n">
        <f aca="false">AQ411+AR392</f>
        <v>9455.00635396724</v>
      </c>
      <c r="AS411" s="134" t="n">
        <f aca="false">AR411+AS392</f>
        <v>10543.9102747553</v>
      </c>
      <c r="AT411" s="134" t="n">
        <f aca="false">AS411+AT392</f>
        <v>11420.9621674644</v>
      </c>
      <c r="AU411" s="134" t="n">
        <f aca="false">AT411+AU392</f>
        <v>12159.335954641</v>
      </c>
      <c r="AV411" s="134" t="n">
        <f aca="false">AU411+AV392</f>
        <v>12825.6242143391</v>
      </c>
      <c r="AW411" s="134" t="n">
        <f aca="false">AV411+AW392</f>
        <v>13532.4178389209</v>
      </c>
      <c r="AX411" s="134" t="n">
        <f aca="false">AW411+AX392</f>
        <v>14209.8769891659</v>
      </c>
      <c r="AY411" s="134" t="n">
        <f aca="false">AX411+AY392</f>
        <v>14880.7438151071</v>
      </c>
      <c r="AZ411" s="134" t="n">
        <f aca="false">AY411+AZ392</f>
        <v>15564.5950827415</v>
      </c>
      <c r="BA411" s="134" t="n">
        <f aca="false">AZ411+BA392</f>
        <v>16181.327689668</v>
      </c>
      <c r="BB411" s="134" t="n">
        <f aca="false">BA411+BB392</f>
        <v>16666.1604653909</v>
      </c>
      <c r="BC411" s="134" t="n">
        <f aca="false">BB411+BC392</f>
        <v>17192.7486416009</v>
      </c>
      <c r="BD411" s="134" t="n">
        <f aca="false">BC411+BD392</f>
        <v>17844.1528678292</v>
      </c>
      <c r="BE411" s="134" t="n">
        <f aca="false">BD411+BE392</f>
        <v>18472.4379909762</v>
      </c>
      <c r="BF411" s="134" t="n">
        <f aca="false">BE411+BF392</f>
        <v>19079.627079815</v>
      </c>
      <c r="BG411" s="134" t="n">
        <f aca="false">BF411+BG392</f>
        <v>19714.5365640428</v>
      </c>
      <c r="BH411" s="134" t="n">
        <f aca="false">BG411+BH392</f>
        <v>20350.3803364745</v>
      </c>
      <c r="BI411" s="134" t="n">
        <f aca="false">BH411+BI392</f>
        <v>21033.0869265648</v>
      </c>
      <c r="BJ411" s="134" t="n">
        <f aca="false">BI411+BJ392</f>
        <v>21898.0767307749</v>
      </c>
      <c r="BK411" s="134" t="n">
        <f aca="false">BJ411+BK392</f>
        <v>22773.2163154244</v>
      </c>
      <c r="BL411" s="134" t="n">
        <f aca="false">BK411+BL392</f>
        <v>23608.6076080136</v>
      </c>
      <c r="BM411" s="134" t="n">
        <f aca="false">BL411+BM392</f>
        <v>24344.1202446806</v>
      </c>
      <c r="BN411" s="134" t="n">
        <f aca="false">BM411+BN392</f>
        <v>25107.0001322676</v>
      </c>
      <c r="BO411" s="134" t="n">
        <f aca="false">BN411+BO392</f>
        <v>25945.3239035238</v>
      </c>
      <c r="BP411" s="134" t="n">
        <f aca="false">BO411+BP392</f>
        <v>26382.1602257246</v>
      </c>
      <c r="BQ411" s="134" t="n">
        <f aca="false">BP411+BQ392</f>
        <v>26682.7942133785</v>
      </c>
      <c r="BR411" s="134" t="n">
        <f aca="false">BQ411+BR392</f>
        <v>26978.6735599673</v>
      </c>
      <c r="BS411" s="134" t="n">
        <f aca="false">BR411+BS392</f>
        <v>27251.4978583133</v>
      </c>
      <c r="BT411" s="134" t="n">
        <f aca="false">BS411+BT392</f>
        <v>27309.7281550572</v>
      </c>
      <c r="BU411" s="134" t="n">
        <f aca="false">BT411+BU392</f>
        <v>27354.7671449981</v>
      </c>
      <c r="BV411" s="134" t="n">
        <f aca="false">BU411+BV392</f>
        <v>27383.1699756791</v>
      </c>
      <c r="BW411" s="134" t="n">
        <f aca="false">BV411+BW392</f>
        <v>27418.172415009</v>
      </c>
      <c r="BX411" s="134" t="n">
        <f aca="false">BW411+BX392</f>
        <v>27453.324848735</v>
      </c>
      <c r="BY411" s="134" t="n">
        <f aca="false">BX411+BY392</f>
        <v>27474.9330606402</v>
      </c>
      <c r="BZ411" s="134" t="n">
        <f aca="false">BY411+BZ392</f>
        <v>27511.4608828913</v>
      </c>
      <c r="CA411" s="134" t="n">
        <f aca="false">BZ411+CA392</f>
        <v>27549.988310399</v>
      </c>
      <c r="CB411" s="134" t="n">
        <f aca="false">CA411+CB392</f>
        <v>27583.8407509576</v>
      </c>
      <c r="CC411" s="134" t="n">
        <f aca="false">CB411+CC392</f>
        <v>27571.5535892881</v>
      </c>
      <c r="CD411" s="134" t="n">
        <f aca="false">CC411+CD392</f>
        <v>27571.5535892881</v>
      </c>
      <c r="CE411" s="134" t="n">
        <f aca="false">CD411+CE392</f>
        <v>27571.5535892881</v>
      </c>
      <c r="CF411" s="134" t="n">
        <f aca="false">CE411+CF392</f>
        <v>27571.5535892881</v>
      </c>
      <c r="CG411" s="134" t="n">
        <f aca="false">CF411+CG392</f>
        <v>27571.5535892881</v>
      </c>
      <c r="CH411" s="134" t="n">
        <f aca="false">CG411+CH392</f>
        <v>27571.5535892881</v>
      </c>
      <c r="CI411" s="134" t="n">
        <f aca="false">CH411+CI392</f>
        <v>27571.5535892881</v>
      </c>
      <c r="CJ411" s="134" t="n">
        <f aca="false">CI411+CJ392</f>
        <v>27571.5535892881</v>
      </c>
      <c r="CK411" s="134" t="n">
        <f aca="false">CJ411+CK392</f>
        <v>27571.5535892881</v>
      </c>
      <c r="CL411" s="134" t="n">
        <f aca="false">CK411+CL392</f>
        <v>27571.5535892881</v>
      </c>
      <c r="CM411" s="134" t="n">
        <f aca="false">CL411+CM392</f>
        <v>27571.5535892881</v>
      </c>
      <c r="CN411" s="134" t="n">
        <f aca="false">CM411+CN392</f>
        <v>27571.5535892881</v>
      </c>
      <c r="CO411" s="134" t="n">
        <f aca="false">CN411+CO392</f>
        <v>27571.5535892881</v>
      </c>
      <c r="CP411" s="134" t="n">
        <f aca="false">CO411+CP392</f>
        <v>27571.5535892881</v>
      </c>
      <c r="CQ411" s="134" t="n">
        <f aca="false">CP411+CQ392</f>
        <v>27571.5535892881</v>
      </c>
      <c r="CR411" s="134" t="n">
        <f aca="false">CQ411+CR392</f>
        <v>27571.5535892881</v>
      </c>
      <c r="CS411" s="134" t="n">
        <f aca="false">CR411+CS392</f>
        <v>27571.5535892881</v>
      </c>
      <c r="CT411" s="134" t="n">
        <f aca="false">CS411+CT392</f>
        <v>27571.5535892881</v>
      </c>
      <c r="CU411" s="134" t="n">
        <f aca="false">CT411+CU392</f>
        <v>27571.5535892881</v>
      </c>
      <c r="CV411" s="134" t="n">
        <f aca="false">CU411+CV392</f>
        <v>27571.5535892881</v>
      </c>
      <c r="CW411" s="134" t="n">
        <f aca="false">CV411+CW392</f>
        <v>27571.5535892881</v>
      </c>
      <c r="CX411" s="134" t="n">
        <f aca="false">CW411+CX392</f>
        <v>27571.5535892881</v>
      </c>
      <c r="CY411" s="134" t="n">
        <f aca="false">CX411+CY392</f>
        <v>27571.5535892881</v>
      </c>
      <c r="CZ411" s="134" t="n">
        <f aca="false">CY411+CZ392</f>
        <v>27571.5535892881</v>
      </c>
      <c r="DA411" s="134" t="n">
        <f aca="false">CZ411+DA392</f>
        <v>27571.5535892881</v>
      </c>
      <c r="DB411" s="134" t="n">
        <f aca="false">DA411+DB392</f>
        <v>27571.5535892881</v>
      </c>
    </row>
    <row r="412" customFormat="false" ht="14.25" hidden="false" customHeight="false" outlineLevel="2" collapsed="false"/>
    <row r="413" customFormat="false" ht="14.25" hidden="false" customHeight="false" outlineLevel="2" collapsed="false">
      <c r="E413" s="161"/>
      <c r="H413" s="160"/>
    </row>
    <row r="414" customFormat="false" ht="14.25" hidden="false" customHeight="false" outlineLevel="2" collapsed="false"/>
    <row r="415" customFormat="false" ht="18" hidden="false" customHeight="true" outlineLevel="1" collapsed="false">
      <c r="A415" s="113" t="s">
        <v>293</v>
      </c>
      <c r="B415" s="113"/>
      <c r="C415" s="113"/>
      <c r="D415" s="113"/>
      <c r="E415" s="113"/>
      <c r="F415" s="113"/>
      <c r="G415" s="113"/>
      <c r="H415" s="113"/>
      <c r="I415" s="113"/>
      <c r="J415" s="113"/>
      <c r="K415" s="113"/>
      <c r="L415" s="113"/>
      <c r="M415" s="113"/>
      <c r="N415" s="113"/>
      <c r="O415" s="113"/>
      <c r="P415" s="113"/>
      <c r="Q415" s="113"/>
      <c r="R415" s="113"/>
      <c r="S415" s="113"/>
      <c r="T415" s="113"/>
      <c r="U415" s="113"/>
      <c r="V415" s="113"/>
      <c r="W415" s="113"/>
      <c r="X415" s="113"/>
      <c r="Y415" s="113"/>
      <c r="Z415" s="113"/>
      <c r="AA415" s="113"/>
      <c r="AB415" s="113"/>
      <c r="AC415" s="113"/>
      <c r="AD415" s="113"/>
      <c r="AE415" s="113"/>
      <c r="AF415" s="113"/>
      <c r="AG415" s="113"/>
      <c r="AH415" s="113"/>
      <c r="AI415" s="113"/>
      <c r="AJ415" s="113"/>
      <c r="AK415" s="113"/>
      <c r="AL415" s="113"/>
      <c r="AM415" s="113"/>
      <c r="AN415" s="113"/>
      <c r="AO415" s="113"/>
      <c r="AP415" s="113"/>
      <c r="AQ415" s="113"/>
      <c r="AR415" s="113"/>
      <c r="AS415" s="113"/>
      <c r="AT415" s="113"/>
      <c r="AU415" s="113"/>
      <c r="AV415" s="113"/>
      <c r="AW415" s="113"/>
      <c r="AX415" s="113"/>
      <c r="AY415" s="113"/>
      <c r="AZ415" s="113"/>
      <c r="BA415" s="113"/>
      <c r="BB415" s="113"/>
      <c r="BC415" s="113"/>
      <c r="BD415" s="113"/>
      <c r="BE415" s="113"/>
      <c r="BF415" s="113"/>
      <c r="BG415" s="113"/>
      <c r="BH415" s="113"/>
      <c r="BI415" s="113"/>
      <c r="BJ415" s="113"/>
      <c r="BK415" s="113"/>
      <c r="BL415" s="113"/>
      <c r="BM415" s="113"/>
      <c r="BN415" s="113"/>
      <c r="BO415" s="113"/>
      <c r="BP415" s="113"/>
      <c r="BQ415" s="113"/>
      <c r="BR415" s="113"/>
      <c r="BS415" s="113"/>
      <c r="BT415" s="113"/>
      <c r="BU415" s="113"/>
      <c r="BV415" s="113"/>
      <c r="BW415" s="113"/>
      <c r="BX415" s="113"/>
      <c r="BY415" s="113"/>
      <c r="BZ415" s="113"/>
      <c r="CA415" s="113"/>
      <c r="CB415" s="113"/>
      <c r="CC415" s="113"/>
      <c r="CD415" s="113"/>
      <c r="CE415" s="113"/>
      <c r="CF415" s="113"/>
      <c r="CG415" s="113"/>
      <c r="CH415" s="113"/>
      <c r="CI415" s="113"/>
      <c r="CJ415" s="113"/>
      <c r="CK415" s="113"/>
      <c r="CL415" s="113"/>
      <c r="CM415" s="113"/>
      <c r="CN415" s="113"/>
      <c r="CO415" s="113"/>
      <c r="CP415" s="113"/>
      <c r="CQ415" s="113"/>
      <c r="CR415" s="113"/>
      <c r="CS415" s="113"/>
      <c r="CT415" s="113"/>
      <c r="CU415" s="113"/>
      <c r="CV415" s="113"/>
      <c r="CW415" s="113"/>
      <c r="CX415" s="113"/>
      <c r="CY415" s="113"/>
      <c r="CZ415" s="113"/>
      <c r="DA415" s="113"/>
      <c r="DB415" s="113"/>
      <c r="DC415" s="113"/>
    </row>
  </sheetData>
  <conditionalFormatting sqref="E220">
    <cfRule type="expression" priority="2" aboveAverage="0" equalAverage="0" bottom="0" percent="0" rank="0" text="" dxfId="1">
      <formula>'Mining Cost'!$F$13="Module On"</formula>
    </cfRule>
  </conditionalFormatting>
  <conditionalFormatting sqref="F220">
    <cfRule type="expression" priority="3" aboveAverage="0" equalAverage="0" bottom="0" percent="0" rank="0" text="" dxfId="1">
      <formula>'Mining Cost'!$F$13="Module On"</formula>
    </cfRule>
  </conditionalFormatting>
  <conditionalFormatting sqref="G220">
    <cfRule type="expression" priority="4" aboveAverage="0" equalAverage="0" bottom="0" percent="0" rank="0" text="" dxfId="1">
      <formula>'Mining Cost'!$F$13="Module On"</formula>
    </cfRule>
  </conditionalFormatting>
  <conditionalFormatting sqref="H220">
    <cfRule type="expression" priority="5" aboveAverage="0" equalAverage="0" bottom="0" percent="0" rank="0" text="" dxfId="1">
      <formula>'Mining Cost'!$F$13="Module On"</formula>
    </cfRule>
  </conditionalFormatting>
  <conditionalFormatting sqref="Y220">
    <cfRule type="expression" priority="6" aboveAverage="0" equalAverage="0" bottom="0" percent="0" rank="0" text="" dxfId="1">
      <formula>'Mining Cost'!$F$13="Module On"</formula>
    </cfRule>
  </conditionalFormatting>
  <conditionalFormatting sqref="AA220:DB220">
    <cfRule type="expression" priority="7" aboveAverage="0" equalAverage="0" bottom="0" percent="0" rank="0" text="" dxfId="1">
      <formula>'Mining Cost'!$F$13="Module On"</formula>
    </cfRule>
  </conditionalFormatting>
  <conditionalFormatting sqref="E221">
    <cfRule type="expression" priority="8" aboveAverage="0" equalAverage="0" bottom="0" percent="0" rank="0" text="" dxfId="1">
      <formula>'Mining Cost'!$F$13="Module On"</formula>
    </cfRule>
  </conditionalFormatting>
  <conditionalFormatting sqref="F221">
    <cfRule type="expression" priority="9" aboveAverage="0" equalAverage="0" bottom="0" percent="0" rank="0" text="" dxfId="1">
      <formula>'Mining Cost'!$F$13="Module On"</formula>
    </cfRule>
  </conditionalFormatting>
  <conditionalFormatting sqref="G221">
    <cfRule type="expression" priority="10" aboveAverage="0" equalAverage="0" bottom="0" percent="0" rank="0" text="" dxfId="1">
      <formula>'Mining Cost'!$F$13="Module On"</formula>
    </cfRule>
  </conditionalFormatting>
  <conditionalFormatting sqref="H221">
    <cfRule type="expression" priority="11" aboveAverage="0" equalAverage="0" bottom="0" percent="0" rank="0" text="" dxfId="1">
      <formula>'Mining Cost'!$F$13="Module On"</formula>
    </cfRule>
  </conditionalFormatting>
  <conditionalFormatting sqref="Y221">
    <cfRule type="expression" priority="12" aboveAverage="0" equalAverage="0" bottom="0" percent="0" rank="0" text="" dxfId="1">
      <formula>'Mining Cost'!$F$13="Module On"</formula>
    </cfRule>
  </conditionalFormatting>
  <conditionalFormatting sqref="AA221:DB221">
    <cfRule type="expression" priority="13" aboveAverage="0" equalAverage="0" bottom="0" percent="0" rank="0" text="" dxfId="1">
      <formula>'Mining Cost'!$F$13="Module On"</formula>
    </cfRule>
  </conditionalFormatting>
  <conditionalFormatting sqref="E222">
    <cfRule type="expression" priority="14" aboveAverage="0" equalAverage="0" bottom="0" percent="0" rank="0" text="" dxfId="1">
      <formula>'Mining Cost'!$F$13="Module On"</formula>
    </cfRule>
  </conditionalFormatting>
  <conditionalFormatting sqref="F222">
    <cfRule type="expression" priority="15" aboveAverage="0" equalAverage="0" bottom="0" percent="0" rank="0" text="" dxfId="1">
      <formula>'Mining Cost'!$F$13="Module On"</formula>
    </cfRule>
  </conditionalFormatting>
  <conditionalFormatting sqref="G222">
    <cfRule type="expression" priority="16" aboveAverage="0" equalAverage="0" bottom="0" percent="0" rank="0" text="" dxfId="1">
      <formula>'Mining Cost'!$F$13="Module On"</formula>
    </cfRule>
  </conditionalFormatting>
  <conditionalFormatting sqref="H222">
    <cfRule type="expression" priority="17" aboveAverage="0" equalAverage="0" bottom="0" percent="0" rank="0" text="" dxfId="1">
      <formula>'Mining Cost'!$F$13="Module On"</formula>
    </cfRule>
  </conditionalFormatting>
  <conditionalFormatting sqref="Y222">
    <cfRule type="expression" priority="18" aboveAverage="0" equalAverage="0" bottom="0" percent="0" rank="0" text="" dxfId="1">
      <formula>'Mining Cost'!$F$13="Module On"</formula>
    </cfRule>
  </conditionalFormatting>
  <conditionalFormatting sqref="AA222:DB222">
    <cfRule type="expression" priority="19" aboveAverage="0" equalAverage="0" bottom="0" percent="0" rank="0" text="" dxfId="1">
      <formula>'Mining Cost'!$F$13="Module On"</formula>
    </cfRule>
  </conditionalFormatting>
  <conditionalFormatting sqref="E223">
    <cfRule type="expression" priority="20" aboveAverage="0" equalAverage="0" bottom="0" percent="0" rank="0" text="" dxfId="1">
      <formula>'Mining Cost'!$F$13="Module On"</formula>
    </cfRule>
  </conditionalFormatting>
  <conditionalFormatting sqref="F223">
    <cfRule type="expression" priority="21" aboveAverage="0" equalAverage="0" bottom="0" percent="0" rank="0" text="" dxfId="1">
      <formula>'Mining Cost'!$F$13="Module On"</formula>
    </cfRule>
  </conditionalFormatting>
  <conditionalFormatting sqref="G223">
    <cfRule type="expression" priority="22" aboveAverage="0" equalAverage="0" bottom="0" percent="0" rank="0" text="" dxfId="1">
      <formula>'Mining Cost'!$F$13="Module On"</formula>
    </cfRule>
  </conditionalFormatting>
  <conditionalFormatting sqref="H223">
    <cfRule type="expression" priority="23" aboveAverage="0" equalAverage="0" bottom="0" percent="0" rank="0" text="" dxfId="1">
      <formula>'Mining Cost'!$F$13="Module On"</formula>
    </cfRule>
  </conditionalFormatting>
  <conditionalFormatting sqref="Y223">
    <cfRule type="expression" priority="24" aboveAverage="0" equalAverage="0" bottom="0" percent="0" rank="0" text="" dxfId="1">
      <formula>'Mining Cost'!$F$13="Module On"</formula>
    </cfRule>
  </conditionalFormatting>
  <conditionalFormatting sqref="AA223:DB223">
    <cfRule type="expression" priority="25" aboveAverage="0" equalAverage="0" bottom="0" percent="0" rank="0" text="" dxfId="1">
      <formula>'Mining Cost'!$F$13="Module On"</formula>
    </cfRule>
  </conditionalFormatting>
  <conditionalFormatting sqref="E224">
    <cfRule type="expression" priority="26" aboveAverage="0" equalAverage="0" bottom="0" percent="0" rank="0" text="" dxfId="1">
      <formula>'Mining Cost'!$F$13="Module On"</formula>
    </cfRule>
  </conditionalFormatting>
  <conditionalFormatting sqref="F224">
    <cfRule type="expression" priority="27" aboveAverage="0" equalAverage="0" bottom="0" percent="0" rank="0" text="" dxfId="1">
      <formula>'Mining Cost'!$F$13="Module On"</formula>
    </cfRule>
  </conditionalFormatting>
  <conditionalFormatting sqref="G224">
    <cfRule type="expression" priority="28" aboveAverage="0" equalAverage="0" bottom="0" percent="0" rank="0" text="" dxfId="1">
      <formula>'Mining Cost'!$F$13="Module On"</formula>
    </cfRule>
  </conditionalFormatting>
  <conditionalFormatting sqref="H224">
    <cfRule type="expression" priority="29" aboveAverage="0" equalAverage="0" bottom="0" percent="0" rank="0" text="" dxfId="1">
      <formula>'Mining Cost'!$F$13="Module On"</formula>
    </cfRule>
  </conditionalFormatting>
  <conditionalFormatting sqref="Y224">
    <cfRule type="expression" priority="30" aboveAverage="0" equalAverage="0" bottom="0" percent="0" rank="0" text="" dxfId="1">
      <formula>'Mining Cost'!$F$13="Module On"</formula>
    </cfRule>
  </conditionalFormatting>
  <conditionalFormatting sqref="AA224:DB224">
    <cfRule type="expression" priority="31" aboveAverage="0" equalAverage="0" bottom="0" percent="0" rank="0" text="" dxfId="1">
      <formula>'Mining Cost'!$F$13="Module On"</formula>
    </cfRule>
  </conditionalFormatting>
  <conditionalFormatting sqref="E225">
    <cfRule type="expression" priority="32" aboveAverage="0" equalAverage="0" bottom="0" percent="0" rank="0" text="" dxfId="1">
      <formula>'Mining Cost'!$F$13="Module On"</formula>
    </cfRule>
  </conditionalFormatting>
  <conditionalFormatting sqref="F225">
    <cfRule type="expression" priority="33" aboveAverage="0" equalAverage="0" bottom="0" percent="0" rank="0" text="" dxfId="1">
      <formula>'Mining Cost'!$F$13="Module On"</formula>
    </cfRule>
  </conditionalFormatting>
  <conditionalFormatting sqref="G225">
    <cfRule type="expression" priority="34" aboveAverage="0" equalAverage="0" bottom="0" percent="0" rank="0" text="" dxfId="1">
      <formula>'Mining Cost'!$F$13="Module On"</formula>
    </cfRule>
  </conditionalFormatting>
  <conditionalFormatting sqref="H225">
    <cfRule type="expression" priority="35" aboveAverage="0" equalAverage="0" bottom="0" percent="0" rank="0" text="" dxfId="1">
      <formula>'Mining Cost'!$F$13="Module On"</formula>
    </cfRule>
  </conditionalFormatting>
  <conditionalFormatting sqref="Y225">
    <cfRule type="expression" priority="36" aboveAverage="0" equalAverage="0" bottom="0" percent="0" rank="0" text="" dxfId="1">
      <formula>'Mining Cost'!$F$13="Module On"</formula>
    </cfRule>
  </conditionalFormatting>
  <conditionalFormatting sqref="AA225:DB225">
    <cfRule type="expression" priority="37" aboveAverage="0" equalAverage="0" bottom="0" percent="0" rank="0" text="" dxfId="1">
      <formula>'Mining Cost'!$F$13="Module On"</formula>
    </cfRule>
  </conditionalFormatting>
  <conditionalFormatting sqref="E175">
    <cfRule type="expression" priority="38" aboveAverage="0" equalAverage="0" bottom="0" percent="0" rank="0" text="" dxfId="1">
      <formula>'Concentrate Logistics'!$F$13="Module On"</formula>
    </cfRule>
  </conditionalFormatting>
  <conditionalFormatting sqref="F175">
    <cfRule type="expression" priority="39" aboveAverage="0" equalAverage="0" bottom="0" percent="0" rank="0" text="" dxfId="1">
      <formula>'Concentrate Logistics'!$F$13="Module On"</formula>
    </cfRule>
  </conditionalFormatting>
  <conditionalFormatting sqref="G175">
    <cfRule type="expression" priority="40" aboveAverage="0" equalAverage="0" bottom="0" percent="0" rank="0" text="" dxfId="1">
      <formula>'Concentrate Logistics'!$F$13="Module On"</formula>
    </cfRule>
  </conditionalFormatting>
  <conditionalFormatting sqref="H175">
    <cfRule type="expression" priority="41" aboveAverage="0" equalAverage="0" bottom="0" percent="0" rank="0" text="" dxfId="1">
      <formula>'Concentrate Logistics'!$F$13="Module On"</formula>
    </cfRule>
  </conditionalFormatting>
  <conditionalFormatting sqref="Y175">
    <cfRule type="expression" priority="42" aboveAverage="0" equalAverage="0" bottom="0" percent="0" rank="0" text="" dxfId="1">
      <formula>'Concentrate Logistics'!$F$13="Module On"</formula>
    </cfRule>
  </conditionalFormatting>
  <conditionalFormatting sqref="AA175:DB175">
    <cfRule type="expression" priority="43" aboveAverage="0" equalAverage="0" bottom="0" percent="0" rank="0" text="" dxfId="1">
      <formula>'Concentrate Logistics'!$F$13="Module On"</formula>
    </cfRule>
  </conditionalFormatting>
  <conditionalFormatting sqref="E176">
    <cfRule type="expression" priority="44" aboveAverage="0" equalAverage="0" bottom="0" percent="0" rank="0" text="" dxfId="1">
      <formula>'Concentrate Logistics'!$F$13="Module On"</formula>
    </cfRule>
  </conditionalFormatting>
  <conditionalFormatting sqref="F176">
    <cfRule type="expression" priority="45" aboveAverage="0" equalAverage="0" bottom="0" percent="0" rank="0" text="" dxfId="1">
      <formula>'Concentrate Logistics'!$F$13="Module On"</formula>
    </cfRule>
  </conditionalFormatting>
  <conditionalFormatting sqref="G176">
    <cfRule type="expression" priority="46" aboveAverage="0" equalAverage="0" bottom="0" percent="0" rank="0" text="" dxfId="1">
      <formula>'Concentrate Logistics'!$F$13="Module On"</formula>
    </cfRule>
  </conditionalFormatting>
  <conditionalFormatting sqref="H176">
    <cfRule type="expression" priority="47" aboveAverage="0" equalAverage="0" bottom="0" percent="0" rank="0" text="" dxfId="1">
      <formula>'Concentrate Logistics'!$F$13="Module On"</formula>
    </cfRule>
  </conditionalFormatting>
  <conditionalFormatting sqref="Y176">
    <cfRule type="expression" priority="48" aboveAverage="0" equalAverage="0" bottom="0" percent="0" rank="0" text="" dxfId="1">
      <formula>'Concentrate Logistics'!$F$13="Module On"</formula>
    </cfRule>
  </conditionalFormatting>
  <conditionalFormatting sqref="AA176:DB176">
    <cfRule type="expression" priority="49" aboveAverage="0" equalAverage="0" bottom="0" percent="0" rank="0" text="" dxfId="1">
      <formula>'Concentrate Logistics'!$F$13="Module On"</formula>
    </cfRule>
  </conditionalFormatting>
  <conditionalFormatting sqref="E377">
    <cfRule type="expression" priority="50" aboveAverage="0" equalAverage="0" bottom="0" percent="0" rank="0" text="" dxfId="1">
      <formula>Tax!$F$13="Module On"</formula>
    </cfRule>
  </conditionalFormatting>
  <conditionalFormatting sqref="F377">
    <cfRule type="expression" priority="51" aboveAverage="0" equalAverage="0" bottom="0" percent="0" rank="0" text="" dxfId="1">
      <formula>Tax!$F$13="Module On"</formula>
    </cfRule>
  </conditionalFormatting>
  <conditionalFormatting sqref="G377">
    <cfRule type="expression" priority="52" aboveAverage="0" equalAverage="0" bottom="0" percent="0" rank="0" text="" dxfId="1">
      <formula>Tax!$F$13="Module On"</formula>
    </cfRule>
  </conditionalFormatting>
  <conditionalFormatting sqref="H377">
    <cfRule type="expression" priority="53" aboveAverage="0" equalAverage="0" bottom="0" percent="0" rank="0" text="" dxfId="1">
      <formula>Tax!$F$13="Module On"</formula>
    </cfRule>
  </conditionalFormatting>
  <conditionalFormatting sqref="Y377">
    <cfRule type="expression" priority="54" aboveAverage="0" equalAverage="0" bottom="0" percent="0" rank="0" text="" dxfId="1">
      <formula>Tax!$F$13="Module On"</formula>
    </cfRule>
  </conditionalFormatting>
  <conditionalFormatting sqref="AA377:DB377">
    <cfRule type="expression" priority="55" aboveAverage="0" equalAverage="0" bottom="0" percent="0" rank="0" text="" dxfId="1">
      <formula>Tax!$F$13="Module On"</formula>
    </cfRule>
  </conditionalFormatting>
  <conditionalFormatting sqref="E379">
    <cfRule type="expression" priority="56" aboveAverage="0" equalAverage="0" bottom="0" percent="0" rank="0" text="" dxfId="1">
      <formula>Tax!$F$13="Module On"</formula>
    </cfRule>
  </conditionalFormatting>
  <conditionalFormatting sqref="F379">
    <cfRule type="expression" priority="57" aboveAverage="0" equalAverage="0" bottom="0" percent="0" rank="0" text="" dxfId="1">
      <formula>Tax!$F$13="Module On"</formula>
    </cfRule>
  </conditionalFormatting>
  <conditionalFormatting sqref="G379">
    <cfRule type="expression" priority="58" aboveAverage="0" equalAverage="0" bottom="0" percent="0" rank="0" text="" dxfId="1">
      <formula>Tax!$F$13="Module On"</formula>
    </cfRule>
  </conditionalFormatting>
  <conditionalFormatting sqref="H379">
    <cfRule type="expression" priority="59" aboveAverage="0" equalAverage="0" bottom="0" percent="0" rank="0" text="" dxfId="1">
      <formula>Tax!$F$13="Module On"</formula>
    </cfRule>
  </conditionalFormatting>
  <conditionalFormatting sqref="Y379">
    <cfRule type="expression" priority="60" aboveAverage="0" equalAverage="0" bottom="0" percent="0" rank="0" text="" dxfId="1">
      <formula>Tax!$F$13="Module On"</formula>
    </cfRule>
  </conditionalFormatting>
  <conditionalFormatting sqref="AA379:DB379">
    <cfRule type="expression" priority="61" aboveAverage="0" equalAverage="0" bottom="0" percent="0" rank="0" text="" dxfId="1">
      <formula>Tax!$F$13="Module On"</formula>
    </cfRule>
  </conditionalFormatting>
  <conditionalFormatting sqref="E380">
    <cfRule type="expression" priority="62" aboveAverage="0" equalAverage="0" bottom="0" percent="0" rank="0" text="" dxfId="1">
      <formula>Tax!$F$13="Module On"</formula>
    </cfRule>
  </conditionalFormatting>
  <conditionalFormatting sqref="F380">
    <cfRule type="expression" priority="63" aboveAverage="0" equalAverage="0" bottom="0" percent="0" rank="0" text="" dxfId="1">
      <formula>Tax!$F$13="Module On"</formula>
    </cfRule>
  </conditionalFormatting>
  <conditionalFormatting sqref="G380">
    <cfRule type="expression" priority="64" aboveAverage="0" equalAverage="0" bottom="0" percent="0" rank="0" text="" dxfId="1">
      <formula>Tax!$F$13="Module On"</formula>
    </cfRule>
  </conditionalFormatting>
  <conditionalFormatting sqref="H380">
    <cfRule type="expression" priority="65" aboveAverage="0" equalAverage="0" bottom="0" percent="0" rank="0" text="" dxfId="1">
      <formula>Tax!$F$13="Module On"</formula>
    </cfRule>
  </conditionalFormatting>
  <conditionalFormatting sqref="Y380">
    <cfRule type="expression" priority="66" aboveAverage="0" equalAverage="0" bottom="0" percent="0" rank="0" text="" dxfId="1">
      <formula>Tax!$F$13="Module On"</formula>
    </cfRule>
  </conditionalFormatting>
  <conditionalFormatting sqref="AA380:DB380">
    <cfRule type="expression" priority="67" aboveAverage="0" equalAverage="0" bottom="0" percent="0" rank="0" text="" dxfId="1">
      <formula>Tax!$F$13="Module On"</formula>
    </cfRule>
  </conditionalFormatting>
  <conditionalFormatting sqref="E381">
    <cfRule type="expression" priority="68" aboveAverage="0" equalAverage="0" bottom="0" percent="0" rank="0" text="" dxfId="1">
      <formula>Tax!$F$13="Module On"</formula>
    </cfRule>
  </conditionalFormatting>
  <conditionalFormatting sqref="F381">
    <cfRule type="expression" priority="69" aboveAverage="0" equalAverage="0" bottom="0" percent="0" rank="0" text="" dxfId="1">
      <formula>Tax!$F$13="Module On"</formula>
    </cfRule>
  </conditionalFormatting>
  <conditionalFormatting sqref="G381">
    <cfRule type="expression" priority="70" aboveAverage="0" equalAverage="0" bottom="0" percent="0" rank="0" text="" dxfId="1">
      <formula>Tax!$F$13="Module On"</formula>
    </cfRule>
  </conditionalFormatting>
  <conditionalFormatting sqref="H381">
    <cfRule type="expression" priority="71" aboveAverage="0" equalAverage="0" bottom="0" percent="0" rank="0" text="" dxfId="1">
      <formula>Tax!$F$13="Module On"</formula>
    </cfRule>
  </conditionalFormatting>
  <conditionalFormatting sqref="Y381">
    <cfRule type="expression" priority="72" aboveAverage="0" equalAverage="0" bottom="0" percent="0" rank="0" text="" dxfId="1">
      <formula>Tax!$F$13="Module On"</formula>
    </cfRule>
  </conditionalFormatting>
  <conditionalFormatting sqref="AA381:DB381">
    <cfRule type="expression" priority="73" aboveAverage="0" equalAverage="0" bottom="0" percent="0" rank="0" text="" dxfId="1">
      <formula>Tax!$F$13="Module On"</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13"/>
  <sheetViews>
    <sheetView showFormulas="false" showGridLines="false" showRowColHeaders="true" showZeros="true" rightToLeft="false" tabSelected="false" showOutlineSymbols="true" defaultGridColor="true" view="normal" topLeftCell="A1" colorId="64" zoomScale="70" zoomScaleNormal="7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A3" activeCellId="0" sqref="AA3"/>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Extra</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436</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436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436</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14.25" hidden="false" customHeight="false" outlineLevel="0" collapsed="false">
      <c r="E13" s="69" t="s">
        <v>437</v>
      </c>
      <c r="F13" s="16" t="s">
        <v>438</v>
      </c>
    </row>
  </sheetData>
  <dataValidations count="1">
    <dataValidation allowBlank="false" errorStyle="stop" operator="between" showDropDown="false" showErrorMessage="false" showInputMessage="false" sqref="F13" type="list">
      <formula1>List_Module</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2B2B2"/>
    <pageSetUpPr fitToPage="false"/>
  </sheetPr>
  <dimension ref="A1:N75"/>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0" ySplit="10" topLeftCell="A20" activePane="bottomLeft" state="frozen"/>
      <selection pane="topLeft" activeCell="A1" activeCellId="0" sqref="A1"/>
      <selection pane="bottomLeft" activeCell="F27" activeCellId="0" sqref="F27"/>
    </sheetView>
  </sheetViews>
  <sheetFormatPr defaultColWidth="9.109375" defaultRowHeight="14.25" customHeight="false" zeroHeight="false" outlineLevelRow="2" outlineLevelCol="0"/>
  <cols>
    <col collapsed="false" customWidth="true" hidden="false" outlineLevel="0" max="1" min="1" style="3" width="2.56"/>
    <col collapsed="false" customWidth="true" hidden="false" outlineLevel="0" max="4" min="2" style="3" width="3.56"/>
    <col collapsed="false" customWidth="true" hidden="false" outlineLevel="0" max="5" min="5" style="3" width="30.56"/>
    <col collapsed="false" customWidth="true" hidden="false" outlineLevel="0" max="6" min="6" style="3" width="20.56"/>
    <col collapsed="false" customWidth="true" hidden="false" outlineLevel="0" max="7" min="7" style="3" width="15.56"/>
    <col collapsed="false" customWidth="true" hidden="false" outlineLevel="0" max="8" min="8" style="3" width="50.56"/>
    <col collapsed="false" customWidth="true" hidden="false" outlineLevel="0" max="10" min="9" style="3" width="15.56"/>
    <col collapsed="false" customWidth="true" hidden="false" outlineLevel="0" max="13" min="11" style="3" width="3.56"/>
    <col collapsed="false" customWidth="true" hidden="false" outlineLevel="0" max="14" min="14" style="3" width="2.56"/>
    <col collapsed="false" customWidth="false" hidden="true" outlineLevel="0" max="16384" min="15" style="3" width="9.11"/>
  </cols>
  <sheetData>
    <row r="1" customFormat="false" ht="23.25" hidden="false" customHeight="true" outlineLevel="0" collapsed="false">
      <c r="A1" s="1" t="str">
        <f aca="false">'Assumptions - Base'!F14</f>
        <v>Taca Taca - Stage 1 (40 Mtpa)</v>
      </c>
      <c r="B1" s="1"/>
      <c r="C1" s="1"/>
      <c r="D1" s="1"/>
      <c r="E1" s="1"/>
      <c r="F1" s="1"/>
      <c r="G1" s="1"/>
      <c r="H1" s="1"/>
      <c r="I1" s="1"/>
      <c r="J1" s="1"/>
      <c r="K1" s="1"/>
      <c r="L1" s="1"/>
      <c r="M1" s="1"/>
      <c r="N1" s="1"/>
    </row>
    <row r="2" customFormat="false" ht="18" hidden="false" customHeight="true" outlineLevel="0" collapsed="false">
      <c r="A2" s="162" t="str">
        <f aca="true">MID(CELL("filename",A1),FIND("]",CELL("filename",A1))+1,255)</f>
        <v>Constants</v>
      </c>
      <c r="B2" s="162"/>
      <c r="C2" s="162"/>
      <c r="D2" s="162"/>
      <c r="E2" s="162"/>
      <c r="F2" s="163"/>
      <c r="G2" s="162"/>
      <c r="H2" s="162"/>
      <c r="I2" s="162"/>
      <c r="J2" s="162"/>
      <c r="K2" s="162"/>
      <c r="L2" s="162"/>
      <c r="M2" s="162"/>
      <c r="N2" s="162"/>
    </row>
    <row r="3" customFormat="false" ht="14.25" hidden="false" customHeight="false" outlineLevel="0" collapsed="false">
      <c r="A3" s="57"/>
      <c r="B3" s="57"/>
      <c r="C3" s="57"/>
      <c r="D3" s="57"/>
      <c r="E3" s="57"/>
      <c r="F3" s="56"/>
      <c r="G3" s="57"/>
      <c r="H3" s="55"/>
      <c r="I3" s="57"/>
      <c r="J3" s="57"/>
      <c r="K3" s="57"/>
      <c r="L3" s="57"/>
      <c r="M3" s="57"/>
      <c r="N3" s="57"/>
    </row>
    <row r="4" customFormat="false" ht="14.25" hidden="false" customHeight="false" outlineLevel="0" collapsed="false">
      <c r="A4" s="57"/>
      <c r="B4" s="57"/>
      <c r="C4" s="57"/>
      <c r="D4" s="57"/>
      <c r="E4" s="168" t="n">
        <f aca="false">'Assumptions - Base'!E4</f>
        <v>0</v>
      </c>
      <c r="F4" s="169" t="n">
        <f aca="false">'Assumptions - Base'!F4</f>
        <v>0</v>
      </c>
      <c r="G4" s="170" t="n">
        <f aca="false">'Assumptions - Base'!G4</f>
        <v>0</v>
      </c>
      <c r="H4" s="55"/>
      <c r="I4" s="171" t="s">
        <v>439</v>
      </c>
      <c r="J4" s="171"/>
      <c r="K4" s="57"/>
      <c r="L4" s="57"/>
      <c r="M4" s="57"/>
      <c r="N4" s="57"/>
    </row>
    <row r="5" customFormat="false" ht="14.25" hidden="false" customHeight="false" outlineLevel="0" collapsed="false">
      <c r="A5" s="57"/>
      <c r="B5" s="57"/>
      <c r="C5" s="57"/>
      <c r="D5" s="57"/>
      <c r="E5" s="168"/>
      <c r="F5" s="169"/>
      <c r="G5" s="170"/>
      <c r="H5" s="55"/>
      <c r="I5" s="172" t="s">
        <v>440</v>
      </c>
      <c r="J5" s="173"/>
      <c r="K5" s="57"/>
      <c r="L5" s="57"/>
      <c r="M5" s="57"/>
      <c r="N5" s="57"/>
    </row>
    <row r="6" customFormat="false" ht="14.25" hidden="false" customHeight="false" outlineLevel="0" collapsed="false">
      <c r="A6" s="57"/>
      <c r="B6" s="57"/>
      <c r="C6" s="57"/>
      <c r="D6" s="57"/>
      <c r="E6" s="168"/>
      <c r="F6" s="169"/>
      <c r="G6" s="170"/>
      <c r="H6" s="55"/>
      <c r="I6" s="172" t="s">
        <v>441</v>
      </c>
      <c r="J6" s="173"/>
      <c r="K6" s="57"/>
      <c r="L6" s="57"/>
      <c r="M6" s="57"/>
      <c r="N6" s="57"/>
    </row>
    <row r="7" customFormat="false" ht="14.25" hidden="false" customHeight="false" outlineLevel="0" collapsed="false">
      <c r="A7" s="57"/>
      <c r="B7" s="57"/>
      <c r="C7" s="57"/>
      <c r="D7" s="57"/>
      <c r="E7" s="168"/>
      <c r="F7" s="174"/>
      <c r="G7" s="170"/>
      <c r="H7" s="55"/>
      <c r="I7" s="57"/>
      <c r="J7" s="57"/>
      <c r="K7" s="57"/>
      <c r="L7" s="57"/>
      <c r="M7" s="57"/>
      <c r="N7" s="57"/>
    </row>
    <row r="8" customFormat="false" ht="14.25" hidden="false" customHeight="false" outlineLevel="0" collapsed="false">
      <c r="A8" s="57"/>
      <c r="B8" s="57"/>
      <c r="C8" s="57"/>
      <c r="D8" s="57"/>
      <c r="E8" s="168"/>
      <c r="F8" s="175"/>
      <c r="G8" s="170"/>
      <c r="H8" s="55"/>
      <c r="I8" s="57"/>
      <c r="J8" s="57"/>
      <c r="K8" s="57"/>
      <c r="L8" s="57"/>
      <c r="M8" s="57"/>
      <c r="N8" s="57"/>
    </row>
    <row r="9" customFormat="false" ht="14.25" hidden="false" customHeight="false" outlineLevel="0" collapsed="false">
      <c r="A9" s="57"/>
      <c r="B9" s="57"/>
      <c r="C9" s="57"/>
      <c r="D9" s="57"/>
      <c r="E9" s="57"/>
      <c r="F9" s="56"/>
      <c r="G9" s="57"/>
      <c r="H9" s="55"/>
      <c r="I9" s="57"/>
      <c r="J9" s="57"/>
      <c r="K9" s="57"/>
      <c r="L9" s="57"/>
      <c r="M9" s="57"/>
      <c r="N9" s="57"/>
    </row>
    <row r="10" customFormat="false" ht="14.25" hidden="false" customHeight="false" outlineLevel="0" collapsed="false">
      <c r="A10" s="57"/>
      <c r="B10" s="57"/>
      <c r="C10" s="57"/>
      <c r="D10" s="57"/>
      <c r="E10" s="57" t="s">
        <v>102</v>
      </c>
      <c r="F10" s="164" t="s">
        <v>103</v>
      </c>
      <c r="G10" s="165" t="s">
        <v>104</v>
      </c>
      <c r="H10" s="166" t="s">
        <v>105</v>
      </c>
      <c r="I10" s="57"/>
      <c r="J10" s="57"/>
      <c r="K10" s="57"/>
      <c r="L10" s="57"/>
      <c r="M10" s="57"/>
      <c r="N10" s="57"/>
    </row>
    <row r="11" customFormat="false" ht="14.25" hidden="false" customHeight="false" outlineLevel="0" collapsed="false">
      <c r="F11" s="12"/>
      <c r="H11" s="40"/>
    </row>
    <row r="12" s="2" customFormat="true" ht="20.25" hidden="false" customHeight="true" outlineLevel="0" collapsed="false">
      <c r="A12" s="2" t="s">
        <v>442</v>
      </c>
    </row>
    <row r="13" customFormat="false" ht="15" hidden="false" customHeight="true" outlineLevel="1" collapsed="false">
      <c r="F13" s="12"/>
      <c r="H13" s="40"/>
    </row>
    <row r="14" customFormat="false" ht="18" hidden="false" customHeight="true" outlineLevel="1" collapsed="false">
      <c r="B14" s="68" t="s">
        <v>443</v>
      </c>
      <c r="C14" s="68"/>
      <c r="D14" s="68"/>
      <c r="E14" s="68"/>
      <c r="F14" s="68"/>
      <c r="G14" s="68"/>
      <c r="H14" s="68"/>
      <c r="I14" s="68"/>
      <c r="J14" s="68"/>
      <c r="K14" s="68"/>
      <c r="L14" s="68"/>
      <c r="M14" s="68"/>
      <c r="N14" s="68"/>
    </row>
    <row r="15" customFormat="false" ht="15" hidden="false" customHeight="true" outlineLevel="2" collapsed="false">
      <c r="F15" s="12"/>
      <c r="H15" s="40"/>
    </row>
    <row r="16" customFormat="false" ht="14.25" hidden="false" customHeight="false" outlineLevel="2" collapsed="false">
      <c r="C16" s="11" t="s">
        <v>444</v>
      </c>
      <c r="F16" s="12"/>
      <c r="H16" s="40"/>
    </row>
    <row r="17" customFormat="false" ht="14.25" hidden="false" customHeight="false" outlineLevel="2" collapsed="false">
      <c r="F17" s="12"/>
      <c r="H17" s="40"/>
    </row>
    <row r="18" customFormat="false" ht="14.25" hidden="false" customHeight="false" outlineLevel="2" collapsed="false">
      <c r="E18" s="3" t="s">
        <v>445</v>
      </c>
      <c r="F18" s="176" t="n">
        <f aca="false">10^-4</f>
        <v>0.0001</v>
      </c>
      <c r="G18" s="7" t="s">
        <v>446</v>
      </c>
      <c r="H18" s="177" t="s">
        <v>447</v>
      </c>
    </row>
    <row r="19" customFormat="false" ht="14.25" hidden="false" customHeight="false" outlineLevel="2" collapsed="false">
      <c r="E19" s="3" t="s">
        <v>448</v>
      </c>
      <c r="F19" s="176" t="n">
        <v>6</v>
      </c>
      <c r="G19" s="7" t="s">
        <v>446</v>
      </c>
      <c r="H19" s="177" t="s">
        <v>449</v>
      </c>
    </row>
    <row r="20" customFormat="false" ht="14.25" hidden="false" customHeight="false" outlineLevel="2" collapsed="false">
      <c r="E20" s="3" t="s">
        <v>450</v>
      </c>
      <c r="F20" s="176" t="n">
        <f aca="false">10^3</f>
        <v>1000</v>
      </c>
      <c r="G20" s="7" t="s">
        <v>446</v>
      </c>
      <c r="H20" s="177" t="s">
        <v>450</v>
      </c>
    </row>
    <row r="21" customFormat="false" ht="14.25" hidden="false" customHeight="false" outlineLevel="2" collapsed="false">
      <c r="E21" s="3" t="s">
        <v>451</v>
      </c>
      <c r="F21" s="176" t="n">
        <f aca="false">10^6</f>
        <v>1000000</v>
      </c>
      <c r="G21" s="7" t="s">
        <v>446</v>
      </c>
      <c r="H21" s="177" t="s">
        <v>451</v>
      </c>
    </row>
    <row r="22" customFormat="false" ht="14.25" hidden="false" customHeight="false" outlineLevel="2" collapsed="false">
      <c r="E22" s="3" t="s">
        <v>452</v>
      </c>
      <c r="F22" s="176" t="n">
        <f aca="false">10^6</f>
        <v>1000000</v>
      </c>
      <c r="G22" s="7" t="s">
        <v>198</v>
      </c>
      <c r="H22" s="177" t="s">
        <v>453</v>
      </c>
    </row>
    <row r="23" customFormat="false" ht="14.25" hidden="false" customHeight="false" outlineLevel="2" collapsed="false">
      <c r="E23" s="3" t="s">
        <v>454</v>
      </c>
      <c r="F23" s="178" t="n">
        <v>2204.62</v>
      </c>
      <c r="G23" s="7" t="s">
        <v>455</v>
      </c>
      <c r="H23" s="177" t="s">
        <v>456</v>
      </c>
    </row>
    <row r="24" customFormat="false" ht="14.25" hidden="false" customHeight="false" outlineLevel="2" collapsed="false">
      <c r="E24" s="3" t="s">
        <v>457</v>
      </c>
      <c r="F24" s="178" t="n">
        <v>238845.8966275</v>
      </c>
      <c r="G24" s="7" t="s">
        <v>458</v>
      </c>
      <c r="H24" s="177" t="s">
        <v>459</v>
      </c>
    </row>
    <row r="25" customFormat="false" ht="14.25" hidden="false" customHeight="false" outlineLevel="2" collapsed="false">
      <c r="E25" s="3" t="s">
        <v>460</v>
      </c>
      <c r="F25" s="178" t="n">
        <v>31.1035</v>
      </c>
      <c r="G25" s="7" t="s">
        <v>461</v>
      </c>
      <c r="H25" s="177" t="s">
        <v>462</v>
      </c>
    </row>
    <row r="26" customFormat="false" ht="24.05" hidden="false" customHeight="false" outlineLevel="2" collapsed="false">
      <c r="E26" s="69" t="s">
        <v>463</v>
      </c>
      <c r="F26" s="16" t="n">
        <v>1</v>
      </c>
      <c r="G26" s="19" t="s">
        <v>4</v>
      </c>
      <c r="H26" s="73" t="s">
        <v>464</v>
      </c>
    </row>
    <row r="27" customFormat="false" ht="14.25" hidden="false" customHeight="false" outlineLevel="1" collapsed="false">
      <c r="E27" s="69" t="s">
        <v>465</v>
      </c>
      <c r="F27" s="16" t="s">
        <v>466</v>
      </c>
      <c r="H27" s="73" t="s">
        <v>467</v>
      </c>
    </row>
    <row r="28" s="68" customFormat="true" ht="18" hidden="false" customHeight="true" outlineLevel="1" collapsed="false">
      <c r="A28" s="3"/>
      <c r="B28" s="68" t="s">
        <v>468</v>
      </c>
    </row>
    <row r="29" customFormat="false" ht="15" hidden="false" customHeight="true" outlineLevel="2" collapsed="false"/>
    <row r="30" customFormat="false" ht="14.25" hidden="false" customHeight="false" outlineLevel="2" collapsed="false">
      <c r="C30" s="11" t="s">
        <v>469</v>
      </c>
    </row>
    <row r="31" customFormat="false" ht="14.25" hidden="false" customHeight="false" outlineLevel="2" collapsed="false"/>
    <row r="32" customFormat="false" ht="14.25" hidden="false" customHeight="false" outlineLevel="2" collapsed="false">
      <c r="E32" s="3" t="s">
        <v>470</v>
      </c>
      <c r="F32" s="176" t="n">
        <v>365</v>
      </c>
      <c r="G32" s="7" t="s">
        <v>471</v>
      </c>
      <c r="H32" s="177" t="s">
        <v>472</v>
      </c>
    </row>
    <row r="33" customFormat="false" ht="14.25" hidden="false" customHeight="false" outlineLevel="2" collapsed="false">
      <c r="E33" s="3" t="s">
        <v>473</v>
      </c>
      <c r="F33" s="176" t="n">
        <v>52</v>
      </c>
      <c r="G33" s="7" t="s">
        <v>474</v>
      </c>
      <c r="H33" s="177" t="s">
        <v>475</v>
      </c>
    </row>
    <row r="34" customFormat="false" ht="14.25" hidden="false" customHeight="false" outlineLevel="2" collapsed="false">
      <c r="E34" s="3" t="s">
        <v>476</v>
      </c>
      <c r="F34" s="176" t="n">
        <v>12</v>
      </c>
      <c r="G34" s="7" t="s">
        <v>477</v>
      </c>
      <c r="H34" s="177" t="s">
        <v>478</v>
      </c>
    </row>
    <row r="35" customFormat="false" ht="14.25" hidden="false" customHeight="false" outlineLevel="2" collapsed="false">
      <c r="E35" s="3" t="s">
        <v>479</v>
      </c>
      <c r="F35" s="176" t="n">
        <v>4</v>
      </c>
      <c r="G35" s="7" t="s">
        <v>480</v>
      </c>
      <c r="H35" s="177" t="s">
        <v>481</v>
      </c>
    </row>
    <row r="36" customFormat="false" ht="14.25" hidden="false" customHeight="false" outlineLevel="2" collapsed="false">
      <c r="E36" s="3" t="s">
        <v>482</v>
      </c>
      <c r="F36" s="176" t="n">
        <v>1</v>
      </c>
      <c r="G36" s="7" t="s">
        <v>483</v>
      </c>
      <c r="H36" s="177" t="s">
        <v>484</v>
      </c>
    </row>
    <row r="37" customFormat="false" ht="14.25" hidden="false" customHeight="false" outlineLevel="2" collapsed="false"/>
    <row r="38" customFormat="false" ht="14.25" hidden="false" customHeight="false" outlineLevel="2" collapsed="false">
      <c r="E38" s="3" t="s">
        <v>485</v>
      </c>
      <c r="F38" s="176" t="n">
        <v>3</v>
      </c>
      <c r="G38" s="7" t="s">
        <v>486</v>
      </c>
      <c r="H38" s="177" t="s">
        <v>487</v>
      </c>
    </row>
    <row r="39" customFormat="false" ht="14.25" hidden="false" customHeight="false" outlineLevel="2" collapsed="false"/>
    <row r="40" customFormat="false" ht="14.25" hidden="false" customHeight="false" outlineLevel="1" collapsed="false"/>
    <row r="41" s="68" customFormat="true" ht="18" hidden="false" customHeight="true" outlineLevel="1" collapsed="false">
      <c r="A41" s="3"/>
      <c r="B41" s="68" t="s">
        <v>488</v>
      </c>
    </row>
    <row r="42" customFormat="false" ht="15" hidden="false" customHeight="true" outlineLevel="2" collapsed="false"/>
    <row r="43" customFormat="false" ht="14.25" hidden="false" customHeight="false" outlineLevel="2" collapsed="false">
      <c r="C43" s="11" t="s">
        <v>489</v>
      </c>
    </row>
    <row r="44" customFormat="false" ht="14.25" hidden="false" customHeight="false" outlineLevel="2" collapsed="false"/>
    <row r="45" customFormat="false" ht="14.25" hidden="false" customHeight="false" outlineLevel="2" collapsed="false">
      <c r="E45" s="179" t="s">
        <v>490</v>
      </c>
    </row>
    <row r="46" customFormat="false" ht="14.25" hidden="false" customHeight="false" outlineLevel="2" collapsed="false">
      <c r="E46" s="179" t="s">
        <v>491</v>
      </c>
    </row>
    <row r="47" customFormat="false" ht="14.25" hidden="false" customHeight="false" outlineLevel="2" collapsed="false">
      <c r="E47" s="180" t="s">
        <v>492</v>
      </c>
    </row>
    <row r="48" customFormat="false" ht="14.25" hidden="false" customHeight="false" outlineLevel="2" collapsed="false"/>
    <row r="49" customFormat="false" ht="14.25" hidden="false" customHeight="false" outlineLevel="2" collapsed="false">
      <c r="C49" s="11" t="s">
        <v>418</v>
      </c>
    </row>
    <row r="50" customFormat="false" ht="14.25" hidden="false" customHeight="false" outlineLevel="2" collapsed="false"/>
    <row r="51" customFormat="false" ht="14.25" hidden="false" customHeight="false" outlineLevel="2" collapsed="false">
      <c r="E51" s="179" t="s">
        <v>493</v>
      </c>
    </row>
    <row r="52" customFormat="false" ht="14.25" hidden="false" customHeight="false" outlineLevel="2" collapsed="false">
      <c r="E52" s="179" t="s">
        <v>494</v>
      </c>
    </row>
    <row r="53" customFormat="false" ht="14.25" hidden="false" customHeight="false" outlineLevel="2" collapsed="false">
      <c r="E53" s="179" t="s">
        <v>495</v>
      </c>
    </row>
    <row r="54" customFormat="false" ht="14.25" hidden="false" customHeight="false" outlineLevel="2" collapsed="false">
      <c r="E54" s="179" t="s">
        <v>496</v>
      </c>
    </row>
    <row r="55" customFormat="false" ht="14.25" hidden="false" customHeight="false" outlineLevel="2" collapsed="false">
      <c r="E55" s="180" t="s">
        <v>497</v>
      </c>
    </row>
    <row r="56" customFormat="false" ht="14.25" hidden="false" customHeight="false" outlineLevel="2" collapsed="false"/>
    <row r="57" customFormat="false" ht="14.25" hidden="false" customHeight="false" outlineLevel="2" collapsed="false">
      <c r="C57" s="181" t="s">
        <v>498</v>
      </c>
    </row>
    <row r="58" customFormat="false" ht="14.25" hidden="false" customHeight="false" outlineLevel="2" collapsed="false"/>
    <row r="59" customFormat="false" ht="14.25" hidden="false" customHeight="false" outlineLevel="2" collapsed="false">
      <c r="E59" s="182" t="s">
        <v>499</v>
      </c>
    </row>
    <row r="60" customFormat="false" ht="14.25" hidden="false" customHeight="false" outlineLevel="2" collapsed="false">
      <c r="E60" s="182" t="s">
        <v>500</v>
      </c>
    </row>
    <row r="61" customFormat="false" ht="14.25" hidden="false" customHeight="false" outlineLevel="2" collapsed="false">
      <c r="E61" s="180" t="s">
        <v>501</v>
      </c>
    </row>
    <row r="62" customFormat="false" ht="14.25" hidden="false" customHeight="false" outlineLevel="2" collapsed="false"/>
    <row r="63" customFormat="false" ht="14.25" hidden="false" customHeight="false" outlineLevel="2" collapsed="false">
      <c r="C63" s="11" t="s">
        <v>418</v>
      </c>
    </row>
    <row r="64" customFormat="false" ht="14.25" hidden="false" customHeight="false" outlineLevel="2" collapsed="false"/>
    <row r="65" customFormat="false" ht="14.25" hidden="false" customHeight="false" outlineLevel="2" collapsed="false">
      <c r="E65" s="179" t="s">
        <v>502</v>
      </c>
    </row>
    <row r="66" customFormat="false" ht="14.25" hidden="false" customHeight="false" outlineLevel="2" collapsed="false">
      <c r="E66" s="179" t="s">
        <v>503</v>
      </c>
    </row>
    <row r="67" customFormat="false" ht="14.25" hidden="false" customHeight="false" outlineLevel="2" collapsed="false">
      <c r="E67" s="180" t="s">
        <v>504</v>
      </c>
    </row>
    <row r="68" customFormat="false" ht="14.25" hidden="false" customHeight="false" outlineLevel="2" collapsed="false">
      <c r="E68" s="69" t="s">
        <v>505</v>
      </c>
    </row>
    <row r="69" customFormat="false" ht="14.25" hidden="false" customHeight="false" outlineLevel="1" collapsed="false">
      <c r="E69" s="69" t="s">
        <v>506</v>
      </c>
    </row>
    <row r="71" customFormat="false" ht="14.25" hidden="false" customHeight="false" outlineLevel="0" collapsed="false">
      <c r="E71" s="69" t="s">
        <v>142</v>
      </c>
    </row>
    <row r="72" customFormat="false" ht="14.25" hidden="false" customHeight="false" outlineLevel="0" collapsed="false">
      <c r="E72" s="69" t="s">
        <v>507</v>
      </c>
    </row>
    <row r="73" customFormat="false" ht="14.25" hidden="false" customHeight="false" outlineLevel="0" collapsed="false">
      <c r="E73" s="69" t="s">
        <v>508</v>
      </c>
    </row>
    <row r="74" customFormat="false" ht="14.25" hidden="false" customHeight="false" outlineLevel="0" collapsed="false">
      <c r="E74" s="69" t="s">
        <v>438</v>
      </c>
    </row>
    <row r="75" customFormat="false" ht="14.25" hidden="false" customHeight="false" outlineLevel="0" collapsed="false">
      <c r="E75" s="180" t="s">
        <v>509</v>
      </c>
    </row>
  </sheetData>
  <mergeCells count="1">
    <mergeCell ref="I4:J4"/>
  </mergeCells>
  <conditionalFormatting sqref="J5:J6">
    <cfRule type="cellIs" priority="2" operator="equal" aboveAverage="0" equalAverage="0" bottom="0" percent="0" rank="0" text="" dxfId="0">
      <formula>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1" activeCellId="0" sqref="A1"/>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Tax</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510</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511</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511</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58.4" hidden="false" customHeight="false" outlineLevel="0" collapsed="false">
      <c r="E13" s="69" t="s">
        <v>512</v>
      </c>
      <c r="F13" s="16" t="s">
        <v>508</v>
      </c>
      <c r="H13" s="70" t="s">
        <v>513</v>
      </c>
    </row>
    <row r="15" customFormat="false" ht="35.5" hidden="false" customHeight="false" outlineLevel="0" collapsed="false">
      <c r="E15" s="69" t="s">
        <v>514</v>
      </c>
      <c r="F15" s="183" t="n">
        <f aca="false">'Assumptions - Base'!$F$39</f>
        <v>0.25</v>
      </c>
      <c r="H15" s="70" t="s">
        <v>515</v>
      </c>
    </row>
    <row r="17" customFormat="false" ht="14.25" hidden="false" customHeight="false" outlineLevel="0" collapsed="false">
      <c r="E17" s="69" t="s">
        <v>516</v>
      </c>
      <c r="AA17" s="82" t="n">
        <f aca="false">'Cash Flow - Base'!AA370</f>
        <v>-1.8</v>
      </c>
      <c r="AB17" s="82" t="n">
        <f aca="false">'Cash Flow - Base'!AB370</f>
        <v>-1.8</v>
      </c>
      <c r="AC17" s="82" t="n">
        <f aca="false">'Cash Flow - Base'!AC370</f>
        <v>-2.7</v>
      </c>
      <c r="AD17" s="82" t="n">
        <f aca="false">'Cash Flow - Base'!AD370</f>
        <v>-45</v>
      </c>
      <c r="AE17" s="82" t="n">
        <f aca="false">'Cash Flow - Base'!AE370</f>
        <v>5.45233882434127</v>
      </c>
      <c r="AF17" s="82" t="n">
        <f aca="false">'Cash Flow - Base'!AF370</f>
        <v>-108.60956112433</v>
      </c>
      <c r="AG17" s="82" t="n">
        <f aca="false">'Cash Flow - Base'!AG370</f>
        <v>1623.44315122946</v>
      </c>
      <c r="AH17" s="82" t="n">
        <f aca="false">'Cash Flow - Base'!AH370</f>
        <v>1687.76412716068</v>
      </c>
      <c r="AI17" s="82" t="n">
        <f aca="false">'Cash Flow - Base'!AI370</f>
        <v>1784.87284151733</v>
      </c>
      <c r="AJ17" s="82" t="n">
        <f aca="false">'Cash Flow - Base'!AJ370</f>
        <v>1880.61543690259</v>
      </c>
      <c r="AK17" s="82" t="n">
        <f aca="false">'Cash Flow - Base'!AK370</f>
        <v>1478.1155966361</v>
      </c>
      <c r="AL17" s="82" t="n">
        <f aca="false">'Cash Flow - Base'!AL370</f>
        <v>1079.76093109422</v>
      </c>
      <c r="AM17" s="82" t="n">
        <f aca="false">'Cash Flow - Base'!AM370</f>
        <v>788.907594832647</v>
      </c>
      <c r="AN17" s="82" t="n">
        <f aca="false">'Cash Flow - Base'!AN370</f>
        <v>722.520364364787</v>
      </c>
      <c r="AO17" s="82" t="n">
        <f aca="false">'Cash Flow - Base'!AO370</f>
        <v>831.551359135888</v>
      </c>
      <c r="AP17" s="82" t="n">
        <f aca="false">'Cash Flow - Base'!AP370</f>
        <v>870.28404205342</v>
      </c>
      <c r="AQ17" s="82" t="n">
        <f aca="false">'Cash Flow - Base'!AQ370</f>
        <v>1126.7901169057</v>
      </c>
      <c r="AR17" s="82" t="n">
        <f aca="false">'Cash Flow - Base'!AR370</f>
        <v>1179.4949405213</v>
      </c>
      <c r="AS17" s="82" t="n">
        <f aca="false">'Cash Flow - Base'!AS370</f>
        <v>1254.56143154898</v>
      </c>
      <c r="AT17" s="82" t="n">
        <f aca="false">'Cash Flow - Base'!AT370</f>
        <v>922.813709002486</v>
      </c>
      <c r="AU17" s="82" t="n">
        <f aca="false">'Cash Flow - Base'!AU370</f>
        <v>866.381698840242</v>
      </c>
      <c r="AV17" s="82" t="n">
        <f aca="false">'Cash Flow - Base'!AV370</f>
        <v>669.1010262096</v>
      </c>
      <c r="AW17" s="82" t="n">
        <f aca="false">'Cash Flow - Base'!AW370</f>
        <v>868.099957515907</v>
      </c>
      <c r="AX17" s="82" t="n">
        <f aca="false">'Cash Flow - Base'!AX370</f>
        <v>746.384881935596</v>
      </c>
      <c r="AY17" s="82" t="n">
        <f aca="false">'Cash Flow - Base'!AY370</f>
        <v>714.224250594894</v>
      </c>
      <c r="AZ17" s="82" t="n">
        <f aca="false">'Cash Flow - Base'!AZ370</f>
        <v>812.031783374912</v>
      </c>
      <c r="BA17" s="82" t="n">
        <f aca="false">'Cash Flow - Base'!BA370</f>
        <v>680.910694136167</v>
      </c>
      <c r="BB17" s="82" t="n">
        <f aca="false">'Cash Flow - Base'!BB370</f>
        <v>475.805217049583</v>
      </c>
      <c r="BC17" s="82" t="n">
        <f aca="false">'Cash Flow - Base'!BC370</f>
        <v>672.511753220569</v>
      </c>
      <c r="BD17" s="82" t="n">
        <f aca="false">'Cash Flow - Base'!BD370</f>
        <v>723.55494890778</v>
      </c>
      <c r="BE17" s="82" t="n">
        <f aca="false">'Cash Flow - Base'!BE370</f>
        <v>710.044968586896</v>
      </c>
      <c r="BF17" s="82" t="n">
        <f aca="false">'Cash Flow - Base'!BF370</f>
        <v>712.045113062814</v>
      </c>
      <c r="BG17" s="82" t="n">
        <f aca="false">'Cash Flow - Base'!BG370</f>
        <v>757.059610548369</v>
      </c>
      <c r="BH17" s="82" t="n">
        <f aca="false">'Cash Flow - Base'!BH370</f>
        <v>773.131606899246</v>
      </c>
      <c r="BI17" s="82" t="n">
        <f aca="false">'Cash Flow - Base'!BI370</f>
        <v>823.694017168501</v>
      </c>
      <c r="BJ17" s="82" t="n">
        <f aca="false">'Cash Flow - Base'!BJ370</f>
        <v>1112.2664934193</v>
      </c>
      <c r="BK17" s="82" t="n">
        <f aca="false">'Cash Flow - Base'!BK370</f>
        <v>1081.44169036106</v>
      </c>
      <c r="BL17" s="82" t="n">
        <f aca="false">'Cash Flow - Base'!BL370</f>
        <v>994.017783630668</v>
      </c>
      <c r="BM17" s="82" t="n">
        <f aca="false">'Cash Flow - Base'!BM370</f>
        <v>859.185584414288</v>
      </c>
      <c r="BN17" s="82" t="n">
        <f aca="false">'Cash Flow - Base'!BN370</f>
        <v>978.673597963626</v>
      </c>
      <c r="BO17" s="82" t="n">
        <f aca="false">'Cash Flow - Base'!BO370</f>
        <v>1089.2567332925</v>
      </c>
      <c r="BP17" s="82" t="n">
        <f aca="false">'Cash Flow - Base'!BP370</f>
        <v>359.058822077783</v>
      </c>
      <c r="BQ17" s="82" t="n">
        <f aca="false">'Cash Flow - Base'!BQ370</f>
        <v>374.744312248755</v>
      </c>
      <c r="BR17" s="82" t="n">
        <f aca="false">'Cash Flow - Base'!BR370</f>
        <v>369.44529206516</v>
      </c>
      <c r="BS17" s="82" t="n">
        <f aca="false">'Cash Flow - Base'!BS370</f>
        <v>358.245225308693</v>
      </c>
      <c r="BT17" s="82" t="n">
        <f aca="false">'Cash Flow - Base'!BT370</f>
        <v>-1.18344112954316</v>
      </c>
      <c r="BU17" s="82" t="n">
        <f aca="false">'Cash Flow - Base'!BU370</f>
        <v>8.31572391701432</v>
      </c>
      <c r="BV17" s="82" t="n">
        <f aca="false">'Cash Flow - Base'!BV370</f>
        <v>27.1770713437077</v>
      </c>
      <c r="BW17" s="82" t="n">
        <f aca="false">'Cash Flow - Base'!BW370</f>
        <v>29.5770718351596</v>
      </c>
      <c r="BX17" s="82" t="n">
        <f aca="false">'Cash Flow - Base'!BX370</f>
        <v>32.5770942511326</v>
      </c>
      <c r="BY17" s="82" t="n">
        <f aca="false">'Cash Flow - Base'!BY370</f>
        <v>27.2157183202233</v>
      </c>
      <c r="BZ17" s="82" t="n">
        <f aca="false">'Cash Flow - Base'!BZ370</f>
        <v>27.8771050630766</v>
      </c>
      <c r="CA17" s="82" t="n">
        <f aca="false">'Cash Flow - Base'!CA370</f>
        <v>39.8771191243657</v>
      </c>
      <c r="CB17" s="82" t="n">
        <f aca="false">'Cash Flow - Base'!CB370</f>
        <v>45.7770669206397</v>
      </c>
      <c r="CC17" s="82" t="n">
        <f aca="false">'Cash Flow - Base'!CC370</f>
        <v>-14.9435724645166</v>
      </c>
      <c r="CD17" s="82" t="n">
        <f aca="false">'Cash Flow - Base'!CD370</f>
        <v>0</v>
      </c>
      <c r="CE17" s="82" t="n">
        <f aca="false">'Cash Flow - Base'!CE370</f>
        <v>0</v>
      </c>
      <c r="CF17" s="82" t="n">
        <f aca="false">'Cash Flow - Base'!CF370</f>
        <v>0</v>
      </c>
      <c r="CG17" s="82" t="n">
        <f aca="false">'Cash Flow - Base'!CG370</f>
        <v>0</v>
      </c>
      <c r="CH17" s="82" t="n">
        <f aca="false">'Cash Flow - Base'!CH370</f>
        <v>0</v>
      </c>
      <c r="CI17" s="82" t="n">
        <f aca="false">'Cash Flow - Base'!CI370</f>
        <v>0</v>
      </c>
      <c r="CJ17" s="82" t="n">
        <f aca="false">'Cash Flow - Base'!CJ370</f>
        <v>0</v>
      </c>
      <c r="CK17" s="82" t="n">
        <f aca="false">'Cash Flow - Base'!CK370</f>
        <v>0</v>
      </c>
      <c r="CL17" s="82" t="n">
        <f aca="false">'Cash Flow - Base'!CL370</f>
        <v>0</v>
      </c>
      <c r="CM17" s="82" t="n">
        <f aca="false">'Cash Flow - Base'!CM370</f>
        <v>0</v>
      </c>
      <c r="CN17" s="82" t="n">
        <f aca="false">'Cash Flow - Base'!CN370</f>
        <v>0</v>
      </c>
      <c r="CO17" s="82" t="n">
        <f aca="false">'Cash Flow - Base'!CO370</f>
        <v>0</v>
      </c>
      <c r="CP17" s="82" t="n">
        <f aca="false">'Cash Flow - Base'!CP370</f>
        <v>0</v>
      </c>
      <c r="CQ17" s="82" t="n">
        <f aca="false">'Cash Flow - Base'!CQ370</f>
        <v>0</v>
      </c>
      <c r="CR17" s="82" t="n">
        <f aca="false">'Cash Flow - Base'!CR370</f>
        <v>0</v>
      </c>
      <c r="CS17" s="82" t="n">
        <f aca="false">'Cash Flow - Base'!CS370</f>
        <v>0</v>
      </c>
      <c r="CT17" s="82" t="n">
        <f aca="false">'Cash Flow - Base'!CT370</f>
        <v>0</v>
      </c>
      <c r="CU17" s="82" t="n">
        <f aca="false">'Cash Flow - Base'!CU370</f>
        <v>0</v>
      </c>
      <c r="CV17" s="82" t="n">
        <f aca="false">'Cash Flow - Base'!CV370</f>
        <v>0</v>
      </c>
      <c r="CW17" s="82" t="n">
        <f aca="false">'Cash Flow - Base'!CW370</f>
        <v>0</v>
      </c>
      <c r="CX17" s="82" t="n">
        <f aca="false">'Cash Flow - Base'!CX370</f>
        <v>0</v>
      </c>
      <c r="CY17" s="82" t="n">
        <f aca="false">'Cash Flow - Base'!CY370</f>
        <v>0</v>
      </c>
      <c r="CZ17" s="82" t="n">
        <f aca="false">'Cash Flow - Base'!CZ370</f>
        <v>0</v>
      </c>
      <c r="DA17" s="82" t="n">
        <f aca="false">'Cash Flow - Base'!DA370</f>
        <v>0</v>
      </c>
      <c r="DB17" s="82" t="n">
        <f aca="false">'Cash Flow - Base'!DB370</f>
        <v>0</v>
      </c>
    </row>
    <row r="18" customFormat="false" ht="46.95" hidden="false" customHeight="false" outlineLevel="0" collapsed="false">
      <c r="E18" s="69" t="s">
        <v>517</v>
      </c>
      <c r="H18" s="70" t="s">
        <v>518</v>
      </c>
      <c r="AA18" s="82" t="n">
        <f aca="false">Z21</f>
        <v>0</v>
      </c>
      <c r="AB18" s="82" t="n">
        <f aca="false">AA21</f>
        <v>1.8</v>
      </c>
      <c r="AC18" s="82" t="n">
        <f aca="false">AB21</f>
        <v>3.6</v>
      </c>
      <c r="AD18" s="82" t="n">
        <f aca="false">AC21</f>
        <v>6.3</v>
      </c>
      <c r="AE18" s="82" t="n">
        <f aca="false">AD21</f>
        <v>51.3</v>
      </c>
      <c r="AF18" s="82" t="n">
        <f aca="false">AE21</f>
        <v>45.8476611756587</v>
      </c>
      <c r="AG18" s="82" t="n">
        <f aca="false">AF21</f>
        <v>154.457222299989</v>
      </c>
      <c r="AH18" s="82" t="n">
        <f aca="false">AG21</f>
        <v>0</v>
      </c>
      <c r="AI18" s="82" t="n">
        <f aca="false">AH21</f>
        <v>0</v>
      </c>
      <c r="AJ18" s="82" t="n">
        <f aca="false">AI21</f>
        <v>0</v>
      </c>
      <c r="AK18" s="82" t="n">
        <f aca="false">AJ21</f>
        <v>0</v>
      </c>
      <c r="AL18" s="82" t="n">
        <f aca="false">AK21</f>
        <v>0</v>
      </c>
      <c r="AM18" s="82" t="n">
        <f aca="false">AL21</f>
        <v>0</v>
      </c>
      <c r="AN18" s="82" t="n">
        <f aca="false">AM21</f>
        <v>0</v>
      </c>
      <c r="AO18" s="82" t="n">
        <f aca="false">AN21</f>
        <v>0</v>
      </c>
      <c r="AP18" s="82" t="n">
        <f aca="false">AO21</f>
        <v>0</v>
      </c>
      <c r="AQ18" s="82" t="n">
        <f aca="false">AP21</f>
        <v>0</v>
      </c>
      <c r="AR18" s="82" t="n">
        <f aca="false">AQ21</f>
        <v>0</v>
      </c>
      <c r="AS18" s="82" t="n">
        <f aca="false">AR21</f>
        <v>0</v>
      </c>
      <c r="AT18" s="82" t="n">
        <f aca="false">AS21</f>
        <v>0</v>
      </c>
      <c r="AU18" s="82" t="n">
        <f aca="false">AT21</f>
        <v>0</v>
      </c>
      <c r="AV18" s="82" t="n">
        <f aca="false">AU21</f>
        <v>0</v>
      </c>
      <c r="AW18" s="82" t="n">
        <f aca="false">AV21</f>
        <v>0</v>
      </c>
      <c r="AX18" s="82" t="n">
        <f aca="false">AW21</f>
        <v>0</v>
      </c>
      <c r="AY18" s="82" t="n">
        <f aca="false">AX21</f>
        <v>0</v>
      </c>
      <c r="AZ18" s="82" t="n">
        <f aca="false">AY21</f>
        <v>0</v>
      </c>
      <c r="BA18" s="82" t="n">
        <f aca="false">AZ21</f>
        <v>0</v>
      </c>
      <c r="BB18" s="82" t="n">
        <f aca="false">BA21</f>
        <v>0</v>
      </c>
      <c r="BC18" s="82" t="n">
        <f aca="false">BB21</f>
        <v>0</v>
      </c>
      <c r="BD18" s="82" t="n">
        <f aca="false">BC21</f>
        <v>0</v>
      </c>
      <c r="BE18" s="82" t="n">
        <f aca="false">BD21</f>
        <v>0</v>
      </c>
      <c r="BF18" s="82" t="n">
        <f aca="false">BE21</f>
        <v>0</v>
      </c>
      <c r="BG18" s="82" t="n">
        <f aca="false">BF21</f>
        <v>0</v>
      </c>
      <c r="BH18" s="82" t="n">
        <f aca="false">BG21</f>
        <v>0</v>
      </c>
      <c r="BI18" s="82" t="n">
        <f aca="false">BH21</f>
        <v>0</v>
      </c>
      <c r="BJ18" s="82" t="n">
        <f aca="false">BI21</f>
        <v>0</v>
      </c>
      <c r="BK18" s="82" t="n">
        <f aca="false">BJ21</f>
        <v>0</v>
      </c>
      <c r="BL18" s="82" t="n">
        <f aca="false">BK21</f>
        <v>0</v>
      </c>
      <c r="BM18" s="82" t="n">
        <f aca="false">BL21</f>
        <v>0</v>
      </c>
      <c r="BN18" s="82" t="n">
        <f aca="false">BM21</f>
        <v>0</v>
      </c>
      <c r="BO18" s="82" t="n">
        <f aca="false">BN21</f>
        <v>0</v>
      </c>
      <c r="BP18" s="82" t="n">
        <f aca="false">BO21</f>
        <v>0</v>
      </c>
      <c r="BQ18" s="82" t="n">
        <f aca="false">BP21</f>
        <v>0</v>
      </c>
      <c r="BR18" s="82" t="n">
        <f aca="false">BQ21</f>
        <v>0</v>
      </c>
      <c r="BS18" s="82" t="n">
        <f aca="false">BR21</f>
        <v>0</v>
      </c>
      <c r="BT18" s="82" t="n">
        <f aca="false">BS21</f>
        <v>0</v>
      </c>
      <c r="BU18" s="82" t="n">
        <f aca="false">BT21</f>
        <v>1.18344112954316</v>
      </c>
      <c r="BV18" s="82" t="n">
        <f aca="false">BU21</f>
        <v>0</v>
      </c>
      <c r="BW18" s="82" t="n">
        <f aca="false">BV21</f>
        <v>0</v>
      </c>
      <c r="BX18" s="82" t="n">
        <f aca="false">BW21</f>
        <v>0</v>
      </c>
      <c r="BY18" s="82" t="n">
        <f aca="false">BX21</f>
        <v>0</v>
      </c>
      <c r="BZ18" s="82" t="n">
        <f aca="false">BY21</f>
        <v>0</v>
      </c>
      <c r="CA18" s="82" t="n">
        <f aca="false">BZ21</f>
        <v>0</v>
      </c>
      <c r="CB18" s="82" t="n">
        <f aca="false">CA21</f>
        <v>0</v>
      </c>
      <c r="CC18" s="82" t="n">
        <f aca="false">CB21</f>
        <v>0</v>
      </c>
      <c r="CD18" s="82" t="n">
        <f aca="false">CC21</f>
        <v>14.9435724645166</v>
      </c>
      <c r="CE18" s="82" t="n">
        <f aca="false">CD21</f>
        <v>14.9435724645166</v>
      </c>
      <c r="CF18" s="82" t="n">
        <f aca="false">CE21</f>
        <v>14.9435724645166</v>
      </c>
      <c r="CG18" s="82" t="n">
        <f aca="false">CF21</f>
        <v>14.9435724645166</v>
      </c>
      <c r="CH18" s="82" t="n">
        <f aca="false">CG21</f>
        <v>14.9435724645166</v>
      </c>
      <c r="CI18" s="82" t="n">
        <f aca="false">CH21</f>
        <v>14.9435724645166</v>
      </c>
      <c r="CJ18" s="82" t="n">
        <f aca="false">CI21</f>
        <v>14.9435724645166</v>
      </c>
      <c r="CK18" s="82" t="n">
        <f aca="false">CJ21</f>
        <v>14.9435724645166</v>
      </c>
      <c r="CL18" s="82" t="n">
        <f aca="false">CK21</f>
        <v>14.9435724645166</v>
      </c>
      <c r="CM18" s="82" t="n">
        <f aca="false">CL21</f>
        <v>14.9435724645166</v>
      </c>
      <c r="CN18" s="82" t="n">
        <f aca="false">CM21</f>
        <v>14.9435724645166</v>
      </c>
      <c r="CO18" s="82" t="n">
        <f aca="false">CN21</f>
        <v>14.9435724645166</v>
      </c>
      <c r="CP18" s="82" t="n">
        <f aca="false">CO21</f>
        <v>14.9435724645166</v>
      </c>
      <c r="CQ18" s="82" t="n">
        <f aca="false">CP21</f>
        <v>14.9435724645166</v>
      </c>
      <c r="CR18" s="82" t="n">
        <f aca="false">CQ21</f>
        <v>14.9435724645166</v>
      </c>
      <c r="CS18" s="82" t="n">
        <f aca="false">CR21</f>
        <v>14.9435724645166</v>
      </c>
      <c r="CT18" s="82" t="n">
        <f aca="false">CS21</f>
        <v>14.9435724645166</v>
      </c>
      <c r="CU18" s="82" t="n">
        <f aca="false">CT21</f>
        <v>14.9435724645166</v>
      </c>
      <c r="CV18" s="82" t="n">
        <f aca="false">CU21</f>
        <v>14.9435724645166</v>
      </c>
      <c r="CW18" s="82" t="n">
        <f aca="false">CV21</f>
        <v>14.9435724645166</v>
      </c>
      <c r="CX18" s="82" t="n">
        <f aca="false">CW21</f>
        <v>14.9435724645166</v>
      </c>
      <c r="CY18" s="82" t="n">
        <f aca="false">CX21</f>
        <v>14.9435724645166</v>
      </c>
      <c r="CZ18" s="82" t="n">
        <f aca="false">CY21</f>
        <v>14.9435724645166</v>
      </c>
      <c r="DA18" s="82" t="n">
        <f aca="false">CZ21</f>
        <v>14.9435724645166</v>
      </c>
      <c r="DB18" s="82" t="n">
        <f aca="false">DA21</f>
        <v>14.9435724645166</v>
      </c>
    </row>
    <row r="19" customFormat="false" ht="14.25" hidden="false" customHeight="false" outlineLevel="0" collapsed="false">
      <c r="E19" s="69" t="s">
        <v>519</v>
      </c>
      <c r="AA19" s="82" t="n">
        <f aca="false">-MIN(0,AA17)</f>
        <v>1.8</v>
      </c>
      <c r="AB19" s="82" t="n">
        <f aca="false">-MIN(0,AB17)</f>
        <v>1.8</v>
      </c>
      <c r="AC19" s="82" t="n">
        <f aca="false">-MIN(0,AC17)</f>
        <v>2.7</v>
      </c>
      <c r="AD19" s="82" t="n">
        <f aca="false">-MIN(0,AD17)</f>
        <v>45</v>
      </c>
      <c r="AE19" s="82" t="n">
        <f aca="false">-MIN(0,AE17)</f>
        <v>-0</v>
      </c>
      <c r="AF19" s="82" t="n">
        <f aca="false">-MIN(0,AF17)</f>
        <v>108.60956112433</v>
      </c>
      <c r="AG19" s="82" t="n">
        <f aca="false">-MIN(0,AG17)</f>
        <v>-0</v>
      </c>
      <c r="AH19" s="82" t="n">
        <f aca="false">-MIN(0,AH17)</f>
        <v>-0</v>
      </c>
      <c r="AI19" s="82" t="n">
        <f aca="false">-MIN(0,AI17)</f>
        <v>-0</v>
      </c>
      <c r="AJ19" s="82" t="n">
        <f aca="false">-MIN(0,AJ17)</f>
        <v>-0</v>
      </c>
      <c r="AK19" s="82" t="n">
        <f aca="false">-MIN(0,AK17)</f>
        <v>-0</v>
      </c>
      <c r="AL19" s="82" t="n">
        <f aca="false">-MIN(0,AL17)</f>
        <v>-0</v>
      </c>
      <c r="AM19" s="82" t="n">
        <f aca="false">-MIN(0,AM17)</f>
        <v>-0</v>
      </c>
      <c r="AN19" s="82" t="n">
        <f aca="false">-MIN(0,AN17)</f>
        <v>-0</v>
      </c>
      <c r="AO19" s="82" t="n">
        <f aca="false">-MIN(0,AO17)</f>
        <v>-0</v>
      </c>
      <c r="AP19" s="82" t="n">
        <f aca="false">-MIN(0,AP17)</f>
        <v>-0</v>
      </c>
      <c r="AQ19" s="82" t="n">
        <f aca="false">-MIN(0,AQ17)</f>
        <v>-0</v>
      </c>
      <c r="AR19" s="82" t="n">
        <f aca="false">-MIN(0,AR17)</f>
        <v>-0</v>
      </c>
      <c r="AS19" s="82" t="n">
        <f aca="false">-MIN(0,AS17)</f>
        <v>-0</v>
      </c>
      <c r="AT19" s="82" t="n">
        <f aca="false">-MIN(0,AT17)</f>
        <v>-0</v>
      </c>
      <c r="AU19" s="82" t="n">
        <f aca="false">-MIN(0,AU17)</f>
        <v>-0</v>
      </c>
      <c r="AV19" s="82" t="n">
        <f aca="false">-MIN(0,AV17)</f>
        <v>-0</v>
      </c>
      <c r="AW19" s="82" t="n">
        <f aca="false">-MIN(0,AW17)</f>
        <v>-0</v>
      </c>
      <c r="AX19" s="82" t="n">
        <f aca="false">-MIN(0,AX17)</f>
        <v>-0</v>
      </c>
      <c r="AY19" s="82" t="n">
        <f aca="false">-MIN(0,AY17)</f>
        <v>-0</v>
      </c>
      <c r="AZ19" s="82" t="n">
        <f aca="false">-MIN(0,AZ17)</f>
        <v>-0</v>
      </c>
      <c r="BA19" s="82" t="n">
        <f aca="false">-MIN(0,BA17)</f>
        <v>-0</v>
      </c>
      <c r="BB19" s="82" t="n">
        <f aca="false">-MIN(0,BB17)</f>
        <v>-0</v>
      </c>
      <c r="BC19" s="82" t="n">
        <f aca="false">-MIN(0,BC17)</f>
        <v>-0</v>
      </c>
      <c r="BD19" s="82" t="n">
        <f aca="false">-MIN(0,BD17)</f>
        <v>-0</v>
      </c>
      <c r="BE19" s="82" t="n">
        <f aca="false">-MIN(0,BE17)</f>
        <v>-0</v>
      </c>
      <c r="BF19" s="82" t="n">
        <f aca="false">-MIN(0,BF17)</f>
        <v>-0</v>
      </c>
      <c r="BG19" s="82" t="n">
        <f aca="false">-MIN(0,BG17)</f>
        <v>-0</v>
      </c>
      <c r="BH19" s="82" t="n">
        <f aca="false">-MIN(0,BH17)</f>
        <v>-0</v>
      </c>
      <c r="BI19" s="82" t="n">
        <f aca="false">-MIN(0,BI17)</f>
        <v>-0</v>
      </c>
      <c r="BJ19" s="82" t="n">
        <f aca="false">-MIN(0,BJ17)</f>
        <v>-0</v>
      </c>
      <c r="BK19" s="82" t="n">
        <f aca="false">-MIN(0,BK17)</f>
        <v>-0</v>
      </c>
      <c r="BL19" s="82" t="n">
        <f aca="false">-MIN(0,BL17)</f>
        <v>-0</v>
      </c>
      <c r="BM19" s="82" t="n">
        <f aca="false">-MIN(0,BM17)</f>
        <v>-0</v>
      </c>
      <c r="BN19" s="82" t="n">
        <f aca="false">-MIN(0,BN17)</f>
        <v>-0</v>
      </c>
      <c r="BO19" s="82" t="n">
        <f aca="false">-MIN(0,BO17)</f>
        <v>-0</v>
      </c>
      <c r="BP19" s="82" t="n">
        <f aca="false">-MIN(0,BP17)</f>
        <v>-0</v>
      </c>
      <c r="BQ19" s="82" t="n">
        <f aca="false">-MIN(0,BQ17)</f>
        <v>-0</v>
      </c>
      <c r="BR19" s="82" t="n">
        <f aca="false">-MIN(0,BR17)</f>
        <v>-0</v>
      </c>
      <c r="BS19" s="82" t="n">
        <f aca="false">-MIN(0,BS17)</f>
        <v>-0</v>
      </c>
      <c r="BT19" s="82" t="n">
        <f aca="false">-MIN(0,BT17)</f>
        <v>1.18344112954316</v>
      </c>
      <c r="BU19" s="82" t="n">
        <f aca="false">-MIN(0,BU17)</f>
        <v>-0</v>
      </c>
      <c r="BV19" s="82" t="n">
        <f aca="false">-MIN(0,BV17)</f>
        <v>-0</v>
      </c>
      <c r="BW19" s="82" t="n">
        <f aca="false">-MIN(0,BW17)</f>
        <v>-0</v>
      </c>
      <c r="BX19" s="82" t="n">
        <f aca="false">-MIN(0,BX17)</f>
        <v>-0</v>
      </c>
      <c r="BY19" s="82" t="n">
        <f aca="false">-MIN(0,BY17)</f>
        <v>-0</v>
      </c>
      <c r="BZ19" s="82" t="n">
        <f aca="false">-MIN(0,BZ17)</f>
        <v>-0</v>
      </c>
      <c r="CA19" s="82" t="n">
        <f aca="false">-MIN(0,CA17)</f>
        <v>-0</v>
      </c>
      <c r="CB19" s="82" t="n">
        <f aca="false">-MIN(0,CB17)</f>
        <v>-0</v>
      </c>
      <c r="CC19" s="82" t="n">
        <f aca="false">-MIN(0,CC17)</f>
        <v>14.9435724645166</v>
      </c>
      <c r="CD19" s="82" t="n">
        <f aca="false">-MIN(0,CD17)</f>
        <v>-0</v>
      </c>
      <c r="CE19" s="82" t="n">
        <f aca="false">-MIN(0,CE17)</f>
        <v>-0</v>
      </c>
      <c r="CF19" s="82" t="n">
        <f aca="false">-MIN(0,CF17)</f>
        <v>-0</v>
      </c>
      <c r="CG19" s="82" t="n">
        <f aca="false">-MIN(0,CG17)</f>
        <v>-0</v>
      </c>
      <c r="CH19" s="82" t="n">
        <f aca="false">-MIN(0,CH17)</f>
        <v>-0</v>
      </c>
      <c r="CI19" s="82" t="n">
        <f aca="false">-MIN(0,CI17)</f>
        <v>-0</v>
      </c>
      <c r="CJ19" s="82" t="n">
        <f aca="false">-MIN(0,CJ17)</f>
        <v>-0</v>
      </c>
      <c r="CK19" s="82" t="n">
        <f aca="false">-MIN(0,CK17)</f>
        <v>-0</v>
      </c>
      <c r="CL19" s="82" t="n">
        <f aca="false">-MIN(0,CL17)</f>
        <v>-0</v>
      </c>
      <c r="CM19" s="82" t="n">
        <f aca="false">-MIN(0,CM17)</f>
        <v>-0</v>
      </c>
      <c r="CN19" s="82" t="n">
        <f aca="false">-MIN(0,CN17)</f>
        <v>-0</v>
      </c>
      <c r="CO19" s="82" t="n">
        <f aca="false">-MIN(0,CO17)</f>
        <v>-0</v>
      </c>
      <c r="CP19" s="82" t="n">
        <f aca="false">-MIN(0,CP17)</f>
        <v>-0</v>
      </c>
      <c r="CQ19" s="82" t="n">
        <f aca="false">-MIN(0,CQ17)</f>
        <v>-0</v>
      </c>
      <c r="CR19" s="82" t="n">
        <f aca="false">-MIN(0,CR17)</f>
        <v>-0</v>
      </c>
      <c r="CS19" s="82" t="n">
        <f aca="false">-MIN(0,CS17)</f>
        <v>-0</v>
      </c>
      <c r="CT19" s="82" t="n">
        <f aca="false">-MIN(0,CT17)</f>
        <v>-0</v>
      </c>
      <c r="CU19" s="82" t="n">
        <f aca="false">-MIN(0,CU17)</f>
        <v>-0</v>
      </c>
      <c r="CV19" s="82" t="n">
        <f aca="false">-MIN(0,CV17)</f>
        <v>-0</v>
      </c>
      <c r="CW19" s="82" t="n">
        <f aca="false">-MIN(0,CW17)</f>
        <v>-0</v>
      </c>
      <c r="CX19" s="82" t="n">
        <f aca="false">-MIN(0,CX17)</f>
        <v>-0</v>
      </c>
      <c r="CY19" s="82" t="n">
        <f aca="false">-MIN(0,CY17)</f>
        <v>-0</v>
      </c>
      <c r="CZ19" s="82" t="n">
        <f aca="false">-MIN(0,CZ17)</f>
        <v>-0</v>
      </c>
      <c r="DA19" s="82" t="n">
        <f aca="false">-MIN(0,DA17)</f>
        <v>-0</v>
      </c>
      <c r="DB19" s="82" t="n">
        <f aca="false">-MIN(0,DB17)</f>
        <v>-0</v>
      </c>
    </row>
    <row r="20" customFormat="false" ht="14.25" hidden="false" customHeight="false" outlineLevel="0" collapsed="false">
      <c r="E20" s="69" t="s">
        <v>520</v>
      </c>
      <c r="AA20" s="82" t="n">
        <f aca="false">MIN(MAX(AA17,0),AA18+AA19)</f>
        <v>0</v>
      </c>
      <c r="AB20" s="82" t="n">
        <f aca="false">MIN(MAX(AB17,0),AB18+AB19)</f>
        <v>0</v>
      </c>
      <c r="AC20" s="82" t="n">
        <f aca="false">MIN(MAX(AC17,0),AC18+AC19)</f>
        <v>0</v>
      </c>
      <c r="AD20" s="82" t="n">
        <f aca="false">MIN(MAX(AD17,0),AD18+AD19)</f>
        <v>0</v>
      </c>
      <c r="AE20" s="82" t="n">
        <f aca="false">MIN(MAX(AE17,0),AE18+AE19)</f>
        <v>5.45233882434127</v>
      </c>
      <c r="AF20" s="82" t="n">
        <f aca="false">MIN(MAX(AF17,0),AF18+AF19)</f>
        <v>0</v>
      </c>
      <c r="AG20" s="82" t="n">
        <f aca="false">MIN(MAX(AG17,0),AG18+AG19)</f>
        <v>154.457222299989</v>
      </c>
      <c r="AH20" s="82" t="n">
        <f aca="false">MIN(MAX(AH17,0),AH18+AH19)</f>
        <v>0</v>
      </c>
      <c r="AI20" s="82" t="n">
        <f aca="false">MIN(MAX(AI17,0),AI18+AI19)</f>
        <v>0</v>
      </c>
      <c r="AJ20" s="82" t="n">
        <f aca="false">MIN(MAX(AJ17,0),AJ18+AJ19)</f>
        <v>0</v>
      </c>
      <c r="AK20" s="82" t="n">
        <f aca="false">MIN(MAX(AK17,0),AK18+AK19)</f>
        <v>0</v>
      </c>
      <c r="AL20" s="82" t="n">
        <f aca="false">MIN(MAX(AL17,0),AL18+AL19)</f>
        <v>0</v>
      </c>
      <c r="AM20" s="82" t="n">
        <f aca="false">MIN(MAX(AM17,0),AM18+AM19)</f>
        <v>0</v>
      </c>
      <c r="AN20" s="82" t="n">
        <f aca="false">MIN(MAX(AN17,0),AN18+AN19)</f>
        <v>0</v>
      </c>
      <c r="AO20" s="82" t="n">
        <f aca="false">MIN(MAX(AO17,0),AO18+AO19)</f>
        <v>0</v>
      </c>
      <c r="AP20" s="82" t="n">
        <f aca="false">MIN(MAX(AP17,0),AP18+AP19)</f>
        <v>0</v>
      </c>
      <c r="AQ20" s="82" t="n">
        <f aca="false">MIN(MAX(AQ17,0),AQ18+AQ19)</f>
        <v>0</v>
      </c>
      <c r="AR20" s="82" t="n">
        <f aca="false">MIN(MAX(AR17,0),AR18+AR19)</f>
        <v>0</v>
      </c>
      <c r="AS20" s="82" t="n">
        <f aca="false">MIN(MAX(AS17,0),AS18+AS19)</f>
        <v>0</v>
      </c>
      <c r="AT20" s="82" t="n">
        <f aca="false">MIN(MAX(AT17,0),AT18+AT19)</f>
        <v>0</v>
      </c>
      <c r="AU20" s="82" t="n">
        <f aca="false">MIN(MAX(AU17,0),AU18+AU19)</f>
        <v>0</v>
      </c>
      <c r="AV20" s="82" t="n">
        <f aca="false">MIN(MAX(AV17,0),AV18+AV19)</f>
        <v>0</v>
      </c>
      <c r="AW20" s="82" t="n">
        <f aca="false">MIN(MAX(AW17,0),AW18+AW19)</f>
        <v>0</v>
      </c>
      <c r="AX20" s="82" t="n">
        <f aca="false">MIN(MAX(AX17,0),AX18+AX19)</f>
        <v>0</v>
      </c>
      <c r="AY20" s="82" t="n">
        <f aca="false">MIN(MAX(AY17,0),AY18+AY19)</f>
        <v>0</v>
      </c>
      <c r="AZ20" s="82" t="n">
        <f aca="false">MIN(MAX(AZ17,0),AZ18+AZ19)</f>
        <v>0</v>
      </c>
      <c r="BA20" s="82" t="n">
        <f aca="false">MIN(MAX(BA17,0),BA18+BA19)</f>
        <v>0</v>
      </c>
      <c r="BB20" s="82" t="n">
        <f aca="false">MIN(MAX(BB17,0),BB18+BB19)</f>
        <v>0</v>
      </c>
      <c r="BC20" s="82" t="n">
        <f aca="false">MIN(MAX(BC17,0),BC18+BC19)</f>
        <v>0</v>
      </c>
      <c r="BD20" s="82" t="n">
        <f aca="false">MIN(MAX(BD17,0),BD18+BD19)</f>
        <v>0</v>
      </c>
      <c r="BE20" s="82" t="n">
        <f aca="false">MIN(MAX(BE17,0),BE18+BE19)</f>
        <v>0</v>
      </c>
      <c r="BF20" s="82" t="n">
        <f aca="false">MIN(MAX(BF17,0),BF18+BF19)</f>
        <v>0</v>
      </c>
      <c r="BG20" s="82" t="n">
        <f aca="false">MIN(MAX(BG17,0),BG18+BG19)</f>
        <v>0</v>
      </c>
      <c r="BH20" s="82" t="n">
        <f aca="false">MIN(MAX(BH17,0),BH18+BH19)</f>
        <v>0</v>
      </c>
      <c r="BI20" s="82" t="n">
        <f aca="false">MIN(MAX(BI17,0),BI18+BI19)</f>
        <v>0</v>
      </c>
      <c r="BJ20" s="82" t="n">
        <f aca="false">MIN(MAX(BJ17,0),BJ18+BJ19)</f>
        <v>0</v>
      </c>
      <c r="BK20" s="82" t="n">
        <f aca="false">MIN(MAX(BK17,0),BK18+BK19)</f>
        <v>0</v>
      </c>
      <c r="BL20" s="82" t="n">
        <f aca="false">MIN(MAX(BL17,0),BL18+BL19)</f>
        <v>0</v>
      </c>
      <c r="BM20" s="82" t="n">
        <f aca="false">MIN(MAX(BM17,0),BM18+BM19)</f>
        <v>0</v>
      </c>
      <c r="BN20" s="82" t="n">
        <f aca="false">MIN(MAX(BN17,0),BN18+BN19)</f>
        <v>0</v>
      </c>
      <c r="BO20" s="82" t="n">
        <f aca="false">MIN(MAX(BO17,0),BO18+BO19)</f>
        <v>0</v>
      </c>
      <c r="BP20" s="82" t="n">
        <f aca="false">MIN(MAX(BP17,0),BP18+BP19)</f>
        <v>0</v>
      </c>
      <c r="BQ20" s="82" t="n">
        <f aca="false">MIN(MAX(BQ17,0),BQ18+BQ19)</f>
        <v>0</v>
      </c>
      <c r="BR20" s="82" t="n">
        <f aca="false">MIN(MAX(BR17,0),BR18+BR19)</f>
        <v>0</v>
      </c>
      <c r="BS20" s="82" t="n">
        <f aca="false">MIN(MAX(BS17,0),BS18+BS19)</f>
        <v>0</v>
      </c>
      <c r="BT20" s="82" t="n">
        <f aca="false">MIN(MAX(BT17,0),BT18+BT19)</f>
        <v>0</v>
      </c>
      <c r="BU20" s="82" t="n">
        <f aca="false">MIN(MAX(BU17,0),BU18+BU19)</f>
        <v>1.18344112954316</v>
      </c>
      <c r="BV20" s="82" t="n">
        <f aca="false">MIN(MAX(BV17,0),BV18+BV19)</f>
        <v>0</v>
      </c>
      <c r="BW20" s="82" t="n">
        <f aca="false">MIN(MAX(BW17,0),BW18+BW19)</f>
        <v>0</v>
      </c>
      <c r="BX20" s="82" t="n">
        <f aca="false">MIN(MAX(BX17,0),BX18+BX19)</f>
        <v>0</v>
      </c>
      <c r="BY20" s="82" t="n">
        <f aca="false">MIN(MAX(BY17,0),BY18+BY19)</f>
        <v>0</v>
      </c>
      <c r="BZ20" s="82" t="n">
        <f aca="false">MIN(MAX(BZ17,0),BZ18+BZ19)</f>
        <v>0</v>
      </c>
      <c r="CA20" s="82" t="n">
        <f aca="false">MIN(MAX(CA17,0),CA18+CA19)</f>
        <v>0</v>
      </c>
      <c r="CB20" s="82" t="n">
        <f aca="false">MIN(MAX(CB17,0),CB18+CB19)</f>
        <v>0</v>
      </c>
      <c r="CC20" s="82" t="n">
        <f aca="false">MIN(MAX(CC17,0),CC18+CC19)</f>
        <v>0</v>
      </c>
      <c r="CD20" s="82" t="n">
        <f aca="false">MIN(MAX(CD17,0),CD18+CD19)</f>
        <v>0</v>
      </c>
      <c r="CE20" s="82" t="n">
        <f aca="false">MIN(MAX(CE17,0),CE18+CE19)</f>
        <v>0</v>
      </c>
      <c r="CF20" s="82" t="n">
        <f aca="false">MIN(MAX(CF17,0),CF18+CF19)</f>
        <v>0</v>
      </c>
      <c r="CG20" s="82" t="n">
        <f aca="false">MIN(MAX(CG17,0),CG18+CG19)</f>
        <v>0</v>
      </c>
      <c r="CH20" s="82" t="n">
        <f aca="false">MIN(MAX(CH17,0),CH18+CH19)</f>
        <v>0</v>
      </c>
      <c r="CI20" s="82" t="n">
        <f aca="false">MIN(MAX(CI17,0),CI18+CI19)</f>
        <v>0</v>
      </c>
      <c r="CJ20" s="82" t="n">
        <f aca="false">MIN(MAX(CJ17,0),CJ18+CJ19)</f>
        <v>0</v>
      </c>
      <c r="CK20" s="82" t="n">
        <f aca="false">MIN(MAX(CK17,0),CK18+CK19)</f>
        <v>0</v>
      </c>
      <c r="CL20" s="82" t="n">
        <f aca="false">MIN(MAX(CL17,0),CL18+CL19)</f>
        <v>0</v>
      </c>
      <c r="CM20" s="82" t="n">
        <f aca="false">MIN(MAX(CM17,0),CM18+CM19)</f>
        <v>0</v>
      </c>
      <c r="CN20" s="82" t="n">
        <f aca="false">MIN(MAX(CN17,0),CN18+CN19)</f>
        <v>0</v>
      </c>
      <c r="CO20" s="82" t="n">
        <f aca="false">MIN(MAX(CO17,0),CO18+CO19)</f>
        <v>0</v>
      </c>
      <c r="CP20" s="82" t="n">
        <f aca="false">MIN(MAX(CP17,0),CP18+CP19)</f>
        <v>0</v>
      </c>
      <c r="CQ20" s="82" t="n">
        <f aca="false">MIN(MAX(CQ17,0),CQ18+CQ19)</f>
        <v>0</v>
      </c>
      <c r="CR20" s="82" t="n">
        <f aca="false">MIN(MAX(CR17,0),CR18+CR19)</f>
        <v>0</v>
      </c>
      <c r="CS20" s="82" t="n">
        <f aca="false">MIN(MAX(CS17,0),CS18+CS19)</f>
        <v>0</v>
      </c>
      <c r="CT20" s="82" t="n">
        <f aca="false">MIN(MAX(CT17,0),CT18+CT19)</f>
        <v>0</v>
      </c>
      <c r="CU20" s="82" t="n">
        <f aca="false">MIN(MAX(CU17,0),CU18+CU19)</f>
        <v>0</v>
      </c>
      <c r="CV20" s="82" t="n">
        <f aca="false">MIN(MAX(CV17,0),CV18+CV19)</f>
        <v>0</v>
      </c>
      <c r="CW20" s="82" t="n">
        <f aca="false">MIN(MAX(CW17,0),CW18+CW19)</f>
        <v>0</v>
      </c>
      <c r="CX20" s="82" t="n">
        <f aca="false">MIN(MAX(CX17,0),CX18+CX19)</f>
        <v>0</v>
      </c>
      <c r="CY20" s="82" t="n">
        <f aca="false">MIN(MAX(CY17,0),CY18+CY19)</f>
        <v>0</v>
      </c>
      <c r="CZ20" s="82" t="n">
        <f aca="false">MIN(MAX(CZ17,0),CZ18+CZ19)</f>
        <v>0</v>
      </c>
      <c r="DA20" s="82" t="n">
        <f aca="false">MIN(MAX(DA17,0),DA18+DA19)</f>
        <v>0</v>
      </c>
      <c r="DB20" s="82" t="n">
        <f aca="false">MIN(MAX(DB17,0),DB18+DB19)</f>
        <v>0</v>
      </c>
    </row>
    <row r="21" customFormat="false" ht="14.25" hidden="false" customHeight="false" outlineLevel="0" collapsed="false">
      <c r="E21" s="69" t="s">
        <v>521</v>
      </c>
      <c r="AA21" s="82" t="n">
        <f aca="false">AA18+AA19-AA20</f>
        <v>1.8</v>
      </c>
      <c r="AB21" s="82" t="n">
        <f aca="false">AB18+AB19-AB20</f>
        <v>3.6</v>
      </c>
      <c r="AC21" s="82" t="n">
        <f aca="false">AC18+AC19-AC20</f>
        <v>6.3</v>
      </c>
      <c r="AD21" s="82" t="n">
        <f aca="false">AD18+AD19-AD20</f>
        <v>51.3</v>
      </c>
      <c r="AE21" s="82" t="n">
        <f aca="false">AE18+AE19-AE20</f>
        <v>45.8476611756587</v>
      </c>
      <c r="AF21" s="82" t="n">
        <f aca="false">AF18+AF19-AF20</f>
        <v>154.457222299989</v>
      </c>
      <c r="AG21" s="82" t="n">
        <f aca="false">AG18+AG19-AG20</f>
        <v>0</v>
      </c>
      <c r="AH21" s="82" t="n">
        <f aca="false">AH18+AH19-AH20</f>
        <v>0</v>
      </c>
      <c r="AI21" s="82" t="n">
        <f aca="false">AI18+AI19-AI20</f>
        <v>0</v>
      </c>
      <c r="AJ21" s="82" t="n">
        <f aca="false">AJ18+AJ19-AJ20</f>
        <v>0</v>
      </c>
      <c r="AK21" s="82" t="n">
        <f aca="false">AK18+AK19-AK20</f>
        <v>0</v>
      </c>
      <c r="AL21" s="82" t="n">
        <f aca="false">AL18+AL19-AL20</f>
        <v>0</v>
      </c>
      <c r="AM21" s="82" t="n">
        <f aca="false">AM18+AM19-AM20</f>
        <v>0</v>
      </c>
      <c r="AN21" s="82" t="n">
        <f aca="false">AN18+AN19-AN20</f>
        <v>0</v>
      </c>
      <c r="AO21" s="82" t="n">
        <f aca="false">AO18+AO19-AO20</f>
        <v>0</v>
      </c>
      <c r="AP21" s="82" t="n">
        <f aca="false">AP18+AP19-AP20</f>
        <v>0</v>
      </c>
      <c r="AQ21" s="82" t="n">
        <f aca="false">AQ18+AQ19-AQ20</f>
        <v>0</v>
      </c>
      <c r="AR21" s="82" t="n">
        <f aca="false">AR18+AR19-AR20</f>
        <v>0</v>
      </c>
      <c r="AS21" s="82" t="n">
        <f aca="false">AS18+AS19-AS20</f>
        <v>0</v>
      </c>
      <c r="AT21" s="82" t="n">
        <f aca="false">AT18+AT19-AT20</f>
        <v>0</v>
      </c>
      <c r="AU21" s="82" t="n">
        <f aca="false">AU18+AU19-AU20</f>
        <v>0</v>
      </c>
      <c r="AV21" s="82" t="n">
        <f aca="false">AV18+AV19-AV20</f>
        <v>0</v>
      </c>
      <c r="AW21" s="82" t="n">
        <f aca="false">AW18+AW19-AW20</f>
        <v>0</v>
      </c>
      <c r="AX21" s="82" t="n">
        <f aca="false">AX18+AX19-AX20</f>
        <v>0</v>
      </c>
      <c r="AY21" s="82" t="n">
        <f aca="false">AY18+AY19-AY20</f>
        <v>0</v>
      </c>
      <c r="AZ21" s="82" t="n">
        <f aca="false">AZ18+AZ19-AZ20</f>
        <v>0</v>
      </c>
      <c r="BA21" s="82" t="n">
        <f aca="false">BA18+BA19-BA20</f>
        <v>0</v>
      </c>
      <c r="BB21" s="82" t="n">
        <f aca="false">BB18+BB19-BB20</f>
        <v>0</v>
      </c>
      <c r="BC21" s="82" t="n">
        <f aca="false">BC18+BC19-BC20</f>
        <v>0</v>
      </c>
      <c r="BD21" s="82" t="n">
        <f aca="false">BD18+BD19-BD20</f>
        <v>0</v>
      </c>
      <c r="BE21" s="82" t="n">
        <f aca="false">BE18+BE19-BE20</f>
        <v>0</v>
      </c>
      <c r="BF21" s="82" t="n">
        <f aca="false">BF18+BF19-BF20</f>
        <v>0</v>
      </c>
      <c r="BG21" s="82" t="n">
        <f aca="false">BG18+BG19-BG20</f>
        <v>0</v>
      </c>
      <c r="BH21" s="82" t="n">
        <f aca="false">BH18+BH19-BH20</f>
        <v>0</v>
      </c>
      <c r="BI21" s="82" t="n">
        <f aca="false">BI18+BI19-BI20</f>
        <v>0</v>
      </c>
      <c r="BJ21" s="82" t="n">
        <f aca="false">BJ18+BJ19-BJ20</f>
        <v>0</v>
      </c>
      <c r="BK21" s="82" t="n">
        <f aca="false">BK18+BK19-BK20</f>
        <v>0</v>
      </c>
      <c r="BL21" s="82" t="n">
        <f aca="false">BL18+BL19-BL20</f>
        <v>0</v>
      </c>
      <c r="BM21" s="82" t="n">
        <f aca="false">BM18+BM19-BM20</f>
        <v>0</v>
      </c>
      <c r="BN21" s="82" t="n">
        <f aca="false">BN18+BN19-BN20</f>
        <v>0</v>
      </c>
      <c r="BO21" s="82" t="n">
        <f aca="false">BO18+BO19-BO20</f>
        <v>0</v>
      </c>
      <c r="BP21" s="82" t="n">
        <f aca="false">BP18+BP19-BP20</f>
        <v>0</v>
      </c>
      <c r="BQ21" s="82" t="n">
        <f aca="false">BQ18+BQ19-BQ20</f>
        <v>0</v>
      </c>
      <c r="BR21" s="82" t="n">
        <f aca="false">BR18+BR19-BR20</f>
        <v>0</v>
      </c>
      <c r="BS21" s="82" t="n">
        <f aca="false">BS18+BS19-BS20</f>
        <v>0</v>
      </c>
      <c r="BT21" s="82" t="n">
        <f aca="false">BT18+BT19-BT20</f>
        <v>1.18344112954316</v>
      </c>
      <c r="BU21" s="82" t="n">
        <f aca="false">BU18+BU19-BU20</f>
        <v>0</v>
      </c>
      <c r="BV21" s="82" t="n">
        <f aca="false">BV18+BV19-BV20</f>
        <v>0</v>
      </c>
      <c r="BW21" s="82" t="n">
        <f aca="false">BW18+BW19-BW20</f>
        <v>0</v>
      </c>
      <c r="BX21" s="82" t="n">
        <f aca="false">BX18+BX19-BX20</f>
        <v>0</v>
      </c>
      <c r="BY21" s="82" t="n">
        <f aca="false">BY18+BY19-BY20</f>
        <v>0</v>
      </c>
      <c r="BZ21" s="82" t="n">
        <f aca="false">BZ18+BZ19-BZ20</f>
        <v>0</v>
      </c>
      <c r="CA21" s="82" t="n">
        <f aca="false">CA18+CA19-CA20</f>
        <v>0</v>
      </c>
      <c r="CB21" s="82" t="n">
        <f aca="false">CB18+CB19-CB20</f>
        <v>0</v>
      </c>
      <c r="CC21" s="82" t="n">
        <f aca="false">CC18+CC19-CC20</f>
        <v>14.9435724645166</v>
      </c>
      <c r="CD21" s="82" t="n">
        <f aca="false">CD18+CD19-CD20</f>
        <v>14.9435724645166</v>
      </c>
      <c r="CE21" s="82" t="n">
        <f aca="false">CE18+CE19-CE20</f>
        <v>14.9435724645166</v>
      </c>
      <c r="CF21" s="82" t="n">
        <f aca="false">CF18+CF19-CF20</f>
        <v>14.9435724645166</v>
      </c>
      <c r="CG21" s="82" t="n">
        <f aca="false">CG18+CG19-CG20</f>
        <v>14.9435724645166</v>
      </c>
      <c r="CH21" s="82" t="n">
        <f aca="false">CH18+CH19-CH20</f>
        <v>14.9435724645166</v>
      </c>
      <c r="CI21" s="82" t="n">
        <f aca="false">CI18+CI19-CI20</f>
        <v>14.9435724645166</v>
      </c>
      <c r="CJ21" s="82" t="n">
        <f aca="false">CJ18+CJ19-CJ20</f>
        <v>14.9435724645166</v>
      </c>
      <c r="CK21" s="82" t="n">
        <f aca="false">CK18+CK19-CK20</f>
        <v>14.9435724645166</v>
      </c>
      <c r="CL21" s="82" t="n">
        <f aca="false">CL18+CL19-CL20</f>
        <v>14.9435724645166</v>
      </c>
      <c r="CM21" s="82" t="n">
        <f aca="false">CM18+CM19-CM20</f>
        <v>14.9435724645166</v>
      </c>
      <c r="CN21" s="82" t="n">
        <f aca="false">CN18+CN19-CN20</f>
        <v>14.9435724645166</v>
      </c>
      <c r="CO21" s="82" t="n">
        <f aca="false">CO18+CO19-CO20</f>
        <v>14.9435724645166</v>
      </c>
      <c r="CP21" s="82" t="n">
        <f aca="false">CP18+CP19-CP20</f>
        <v>14.9435724645166</v>
      </c>
      <c r="CQ21" s="82" t="n">
        <f aca="false">CQ18+CQ19-CQ20</f>
        <v>14.9435724645166</v>
      </c>
      <c r="CR21" s="82" t="n">
        <f aca="false">CR18+CR19-CR20</f>
        <v>14.9435724645166</v>
      </c>
      <c r="CS21" s="82" t="n">
        <f aca="false">CS18+CS19-CS20</f>
        <v>14.9435724645166</v>
      </c>
      <c r="CT21" s="82" t="n">
        <f aca="false">CT18+CT19-CT20</f>
        <v>14.9435724645166</v>
      </c>
      <c r="CU21" s="82" t="n">
        <f aca="false">CU18+CU19-CU20</f>
        <v>14.9435724645166</v>
      </c>
      <c r="CV21" s="82" t="n">
        <f aca="false">CV18+CV19-CV20</f>
        <v>14.9435724645166</v>
      </c>
      <c r="CW21" s="82" t="n">
        <f aca="false">CW18+CW19-CW20</f>
        <v>14.9435724645166</v>
      </c>
      <c r="CX21" s="82" t="n">
        <f aca="false">CX18+CX19-CX20</f>
        <v>14.9435724645166</v>
      </c>
      <c r="CY21" s="82" t="n">
        <f aca="false">CY18+CY19-CY20</f>
        <v>14.9435724645166</v>
      </c>
      <c r="CZ21" s="82" t="n">
        <f aca="false">CZ18+CZ19-CZ20</f>
        <v>14.9435724645166</v>
      </c>
      <c r="DA21" s="82" t="n">
        <f aca="false">DA18+DA19-DA20</f>
        <v>14.9435724645166</v>
      </c>
      <c r="DB21" s="82" t="n">
        <f aca="false">DB18+DB19-DB20</f>
        <v>14.9435724645166</v>
      </c>
    </row>
    <row r="23" customFormat="false" ht="14.25" hidden="false" customHeight="false" outlineLevel="0" collapsed="false">
      <c r="E23" s="69" t="s">
        <v>522</v>
      </c>
      <c r="AA23" s="82" t="n">
        <f aca="false">MAX(0,AA17)-AA20</f>
        <v>0</v>
      </c>
      <c r="AB23" s="82" t="n">
        <f aca="false">MAX(0,AB17)-AB20</f>
        <v>0</v>
      </c>
      <c r="AC23" s="82" t="n">
        <f aca="false">MAX(0,AC17)-AC20</f>
        <v>0</v>
      </c>
      <c r="AD23" s="82" t="n">
        <f aca="false">MAX(0,AD17)-AD20</f>
        <v>0</v>
      </c>
      <c r="AE23" s="82" t="n">
        <f aca="false">MAX(0,AE17)-AE20</f>
        <v>0</v>
      </c>
      <c r="AF23" s="82" t="n">
        <f aca="false">MAX(0,AF17)-AF20</f>
        <v>0</v>
      </c>
      <c r="AG23" s="82" t="n">
        <f aca="false">MAX(0,AG17)-AG20</f>
        <v>1468.98592892948</v>
      </c>
      <c r="AH23" s="82" t="n">
        <f aca="false">MAX(0,AH17)-AH20</f>
        <v>1687.76412716068</v>
      </c>
      <c r="AI23" s="82" t="n">
        <f aca="false">MAX(0,AI17)-AI20</f>
        <v>1784.87284151733</v>
      </c>
      <c r="AJ23" s="82" t="n">
        <f aca="false">MAX(0,AJ17)-AJ20</f>
        <v>1880.61543690259</v>
      </c>
      <c r="AK23" s="82" t="n">
        <f aca="false">MAX(0,AK17)-AK20</f>
        <v>1478.1155966361</v>
      </c>
      <c r="AL23" s="82" t="n">
        <f aca="false">MAX(0,AL17)-AL20</f>
        <v>1079.76093109422</v>
      </c>
      <c r="AM23" s="82" t="n">
        <f aca="false">MAX(0,AM17)-AM20</f>
        <v>788.907594832647</v>
      </c>
      <c r="AN23" s="82" t="n">
        <f aca="false">MAX(0,AN17)-AN20</f>
        <v>722.520364364787</v>
      </c>
      <c r="AO23" s="82" t="n">
        <f aca="false">MAX(0,AO17)-AO20</f>
        <v>831.551359135888</v>
      </c>
      <c r="AP23" s="82" t="n">
        <f aca="false">MAX(0,AP17)-AP20</f>
        <v>870.28404205342</v>
      </c>
      <c r="AQ23" s="82" t="n">
        <f aca="false">MAX(0,AQ17)-AQ20</f>
        <v>1126.7901169057</v>
      </c>
      <c r="AR23" s="82" t="n">
        <f aca="false">MAX(0,AR17)-AR20</f>
        <v>1179.4949405213</v>
      </c>
      <c r="AS23" s="82" t="n">
        <f aca="false">MAX(0,AS17)-AS20</f>
        <v>1254.56143154898</v>
      </c>
      <c r="AT23" s="82" t="n">
        <f aca="false">MAX(0,AT17)-AT20</f>
        <v>922.813709002486</v>
      </c>
      <c r="AU23" s="82" t="n">
        <f aca="false">MAX(0,AU17)-AU20</f>
        <v>866.381698840242</v>
      </c>
      <c r="AV23" s="82" t="n">
        <f aca="false">MAX(0,AV17)-AV20</f>
        <v>669.1010262096</v>
      </c>
      <c r="AW23" s="82" t="n">
        <f aca="false">MAX(0,AW17)-AW20</f>
        <v>868.099957515907</v>
      </c>
      <c r="AX23" s="82" t="n">
        <f aca="false">MAX(0,AX17)-AX20</f>
        <v>746.384881935596</v>
      </c>
      <c r="AY23" s="82" t="n">
        <f aca="false">MAX(0,AY17)-AY20</f>
        <v>714.224250594894</v>
      </c>
      <c r="AZ23" s="82" t="n">
        <f aca="false">MAX(0,AZ17)-AZ20</f>
        <v>812.031783374912</v>
      </c>
      <c r="BA23" s="82" t="n">
        <f aca="false">MAX(0,BA17)-BA20</f>
        <v>680.910694136167</v>
      </c>
      <c r="BB23" s="82" t="n">
        <f aca="false">MAX(0,BB17)-BB20</f>
        <v>475.805217049583</v>
      </c>
      <c r="BC23" s="82" t="n">
        <f aca="false">MAX(0,BC17)-BC20</f>
        <v>672.511753220569</v>
      </c>
      <c r="BD23" s="82" t="n">
        <f aca="false">MAX(0,BD17)-BD20</f>
        <v>723.55494890778</v>
      </c>
      <c r="BE23" s="82" t="n">
        <f aca="false">MAX(0,BE17)-BE20</f>
        <v>710.044968586896</v>
      </c>
      <c r="BF23" s="82" t="n">
        <f aca="false">MAX(0,BF17)-BF20</f>
        <v>712.045113062814</v>
      </c>
      <c r="BG23" s="82" t="n">
        <f aca="false">MAX(0,BG17)-BG20</f>
        <v>757.059610548369</v>
      </c>
      <c r="BH23" s="82" t="n">
        <f aca="false">MAX(0,BH17)-BH20</f>
        <v>773.131606899246</v>
      </c>
      <c r="BI23" s="82" t="n">
        <f aca="false">MAX(0,BI17)-BI20</f>
        <v>823.694017168501</v>
      </c>
      <c r="BJ23" s="82" t="n">
        <f aca="false">MAX(0,BJ17)-BJ20</f>
        <v>1112.2664934193</v>
      </c>
      <c r="BK23" s="82" t="n">
        <f aca="false">MAX(0,BK17)-BK20</f>
        <v>1081.44169036106</v>
      </c>
      <c r="BL23" s="82" t="n">
        <f aca="false">MAX(0,BL17)-BL20</f>
        <v>994.017783630668</v>
      </c>
      <c r="BM23" s="82" t="n">
        <f aca="false">MAX(0,BM17)-BM20</f>
        <v>859.185584414288</v>
      </c>
      <c r="BN23" s="82" t="n">
        <f aca="false">MAX(0,BN17)-BN20</f>
        <v>978.673597963626</v>
      </c>
      <c r="BO23" s="82" t="n">
        <f aca="false">MAX(0,BO17)-BO20</f>
        <v>1089.2567332925</v>
      </c>
      <c r="BP23" s="82" t="n">
        <f aca="false">MAX(0,BP17)-BP20</f>
        <v>359.058822077783</v>
      </c>
      <c r="BQ23" s="82" t="n">
        <f aca="false">MAX(0,BQ17)-BQ20</f>
        <v>374.744312248755</v>
      </c>
      <c r="BR23" s="82" t="n">
        <f aca="false">MAX(0,BR17)-BR20</f>
        <v>369.44529206516</v>
      </c>
      <c r="BS23" s="82" t="n">
        <f aca="false">MAX(0,BS17)-BS20</f>
        <v>358.245225308693</v>
      </c>
      <c r="BT23" s="82" t="n">
        <f aca="false">MAX(0,BT17)-BT20</f>
        <v>0</v>
      </c>
      <c r="BU23" s="82" t="n">
        <f aca="false">MAX(0,BU17)-BU20</f>
        <v>7.13228278747116</v>
      </c>
      <c r="BV23" s="82" t="n">
        <f aca="false">MAX(0,BV17)-BV20</f>
        <v>27.1770713437077</v>
      </c>
      <c r="BW23" s="82" t="n">
        <f aca="false">MAX(0,BW17)-BW20</f>
        <v>29.5770718351596</v>
      </c>
      <c r="BX23" s="82" t="n">
        <f aca="false">MAX(0,BX17)-BX20</f>
        <v>32.5770942511326</v>
      </c>
      <c r="BY23" s="82" t="n">
        <f aca="false">MAX(0,BY17)-BY20</f>
        <v>27.2157183202233</v>
      </c>
      <c r="BZ23" s="82" t="n">
        <f aca="false">MAX(0,BZ17)-BZ20</f>
        <v>27.8771050630766</v>
      </c>
      <c r="CA23" s="82" t="n">
        <f aca="false">MAX(0,CA17)-CA20</f>
        <v>39.8771191243657</v>
      </c>
      <c r="CB23" s="82" t="n">
        <f aca="false">MAX(0,CB17)-CB20</f>
        <v>45.7770669206397</v>
      </c>
      <c r="CC23" s="82" t="n">
        <f aca="false">MAX(0,CC17)-CC20</f>
        <v>0</v>
      </c>
      <c r="CD23" s="82" t="n">
        <f aca="false">MAX(0,CD17)-CD20</f>
        <v>0</v>
      </c>
      <c r="CE23" s="82" t="n">
        <f aca="false">MAX(0,CE17)-CE20</f>
        <v>0</v>
      </c>
      <c r="CF23" s="82" t="n">
        <f aca="false">MAX(0,CF17)-CF20</f>
        <v>0</v>
      </c>
      <c r="CG23" s="82" t="n">
        <f aca="false">MAX(0,CG17)-CG20</f>
        <v>0</v>
      </c>
      <c r="CH23" s="82" t="n">
        <f aca="false">MAX(0,CH17)-CH20</f>
        <v>0</v>
      </c>
      <c r="CI23" s="82" t="n">
        <f aca="false">MAX(0,CI17)-CI20</f>
        <v>0</v>
      </c>
      <c r="CJ23" s="82" t="n">
        <f aca="false">MAX(0,CJ17)-CJ20</f>
        <v>0</v>
      </c>
      <c r="CK23" s="82" t="n">
        <f aca="false">MAX(0,CK17)-CK20</f>
        <v>0</v>
      </c>
      <c r="CL23" s="82" t="n">
        <f aca="false">MAX(0,CL17)-CL20</f>
        <v>0</v>
      </c>
      <c r="CM23" s="82" t="n">
        <f aca="false">MAX(0,CM17)-CM20</f>
        <v>0</v>
      </c>
      <c r="CN23" s="82" t="n">
        <f aca="false">MAX(0,CN17)-CN20</f>
        <v>0</v>
      </c>
      <c r="CO23" s="82" t="n">
        <f aca="false">MAX(0,CO17)-CO20</f>
        <v>0</v>
      </c>
      <c r="CP23" s="82" t="n">
        <f aca="false">MAX(0,CP17)-CP20</f>
        <v>0</v>
      </c>
      <c r="CQ23" s="82" t="n">
        <f aca="false">MAX(0,CQ17)-CQ20</f>
        <v>0</v>
      </c>
      <c r="CR23" s="82" t="n">
        <f aca="false">MAX(0,CR17)-CR20</f>
        <v>0</v>
      </c>
      <c r="CS23" s="82" t="n">
        <f aca="false">MAX(0,CS17)-CS20</f>
        <v>0</v>
      </c>
      <c r="CT23" s="82" t="n">
        <f aca="false">MAX(0,CT17)-CT20</f>
        <v>0</v>
      </c>
      <c r="CU23" s="82" t="n">
        <f aca="false">MAX(0,CU17)-CU20</f>
        <v>0</v>
      </c>
      <c r="CV23" s="82" t="n">
        <f aca="false">MAX(0,CV17)-CV20</f>
        <v>0</v>
      </c>
      <c r="CW23" s="82" t="n">
        <f aca="false">MAX(0,CW17)-CW20</f>
        <v>0</v>
      </c>
      <c r="CX23" s="82" t="n">
        <f aca="false">MAX(0,CX17)-CX20</f>
        <v>0</v>
      </c>
      <c r="CY23" s="82" t="n">
        <f aca="false">MAX(0,CY17)-CY20</f>
        <v>0</v>
      </c>
      <c r="CZ23" s="82" t="n">
        <f aca="false">MAX(0,CZ17)-CZ20</f>
        <v>0</v>
      </c>
      <c r="DA23" s="82" t="n">
        <f aca="false">MAX(0,DA17)-DA20</f>
        <v>0</v>
      </c>
      <c r="DB23" s="82" t="n">
        <f aca="false">MAX(0,DB17)-DB20</f>
        <v>0</v>
      </c>
    </row>
    <row r="24" customFormat="false" ht="35.5" hidden="false" customHeight="false" outlineLevel="0" collapsed="false">
      <c r="E24" s="69" t="s">
        <v>523</v>
      </c>
      <c r="F24" s="141" t="n">
        <f aca="false">SUM(AA24:DB24)</f>
        <v>8973.89150327108</v>
      </c>
      <c r="H24" s="70" t="s">
        <v>524</v>
      </c>
      <c r="AA24" s="82" t="n">
        <f aca="false">AA23*$F$15</f>
        <v>0</v>
      </c>
      <c r="AB24" s="82" t="n">
        <f aca="false">AB23*$F$15</f>
        <v>0</v>
      </c>
      <c r="AC24" s="82" t="n">
        <f aca="false">AC23*$F$15</f>
        <v>0</v>
      </c>
      <c r="AD24" s="82" t="n">
        <f aca="false">AD23*$F$15</f>
        <v>0</v>
      </c>
      <c r="AE24" s="82" t="n">
        <f aca="false">AE23*$F$15</f>
        <v>0</v>
      </c>
      <c r="AF24" s="82" t="n">
        <f aca="false">AF23*$F$15</f>
        <v>0</v>
      </c>
      <c r="AG24" s="82" t="n">
        <f aca="false">AG23*$F$15</f>
        <v>367.246482232369</v>
      </c>
      <c r="AH24" s="82" t="n">
        <f aca="false">AH23*$F$15</f>
        <v>421.941031790171</v>
      </c>
      <c r="AI24" s="82" t="n">
        <f aca="false">AI23*$F$15</f>
        <v>446.218210379333</v>
      </c>
      <c r="AJ24" s="82" t="n">
        <f aca="false">AJ23*$F$15</f>
        <v>470.153859225649</v>
      </c>
      <c r="AK24" s="82" t="n">
        <f aca="false">AK23*$F$15</f>
        <v>369.528899159025</v>
      </c>
      <c r="AL24" s="82" t="n">
        <f aca="false">AL23*$F$15</f>
        <v>269.940232773555</v>
      </c>
      <c r="AM24" s="82" t="n">
        <f aca="false">AM23*$F$15</f>
        <v>197.226898708162</v>
      </c>
      <c r="AN24" s="82" t="n">
        <f aca="false">AN23*$F$15</f>
        <v>180.630091091197</v>
      </c>
      <c r="AO24" s="82" t="n">
        <f aca="false">AO23*$F$15</f>
        <v>207.887839783972</v>
      </c>
      <c r="AP24" s="82" t="n">
        <f aca="false">AP23*$F$15</f>
        <v>217.571010513355</v>
      </c>
      <c r="AQ24" s="82" t="n">
        <f aca="false">AQ23*$F$15</f>
        <v>281.697529226426</v>
      </c>
      <c r="AR24" s="82" t="n">
        <f aca="false">AR23*$F$15</f>
        <v>294.873735130324</v>
      </c>
      <c r="AS24" s="82" t="n">
        <f aca="false">AS23*$F$15</f>
        <v>313.640357887246</v>
      </c>
      <c r="AT24" s="82" t="n">
        <f aca="false">AT23*$F$15</f>
        <v>230.703427250622</v>
      </c>
      <c r="AU24" s="82" t="n">
        <f aca="false">AU23*$F$15</f>
        <v>216.59542471006</v>
      </c>
      <c r="AV24" s="82" t="n">
        <f aca="false">AV23*$F$15</f>
        <v>167.2752565524</v>
      </c>
      <c r="AW24" s="82" t="n">
        <f aca="false">AW23*$F$15</f>
        <v>217.024989378977</v>
      </c>
      <c r="AX24" s="82" t="n">
        <f aca="false">AX23*$F$15</f>
        <v>186.596220483899</v>
      </c>
      <c r="AY24" s="82" t="n">
        <f aca="false">AY23*$F$15</f>
        <v>178.556062648723</v>
      </c>
      <c r="AZ24" s="82" t="n">
        <f aca="false">AZ23*$F$15</f>
        <v>203.007945843728</v>
      </c>
      <c r="BA24" s="82" t="n">
        <f aca="false">BA23*$F$15</f>
        <v>170.227673534042</v>
      </c>
      <c r="BB24" s="82" t="n">
        <f aca="false">BB23*$F$15</f>
        <v>118.951304262396</v>
      </c>
      <c r="BC24" s="82" t="n">
        <f aca="false">BC23*$F$15</f>
        <v>168.127938305142</v>
      </c>
      <c r="BD24" s="82" t="n">
        <f aca="false">BD23*$F$15</f>
        <v>180.888737226945</v>
      </c>
      <c r="BE24" s="82" t="n">
        <f aca="false">BE23*$F$15</f>
        <v>177.511242146724</v>
      </c>
      <c r="BF24" s="82" t="n">
        <f aca="false">BF23*$F$15</f>
        <v>178.011278265703</v>
      </c>
      <c r="BG24" s="82" t="n">
        <f aca="false">BG23*$F$15</f>
        <v>189.264902637092</v>
      </c>
      <c r="BH24" s="82" t="n">
        <f aca="false">BH23*$F$15</f>
        <v>193.282901724812</v>
      </c>
      <c r="BI24" s="82" t="n">
        <f aca="false">BI23*$F$15</f>
        <v>205.923504292125</v>
      </c>
      <c r="BJ24" s="82" t="n">
        <f aca="false">BJ23*$F$15</f>
        <v>278.066623354825</v>
      </c>
      <c r="BK24" s="82" t="n">
        <f aca="false">BK23*$F$15</f>
        <v>270.360422590266</v>
      </c>
      <c r="BL24" s="82" t="n">
        <f aca="false">BL23*$F$15</f>
        <v>248.504445907667</v>
      </c>
      <c r="BM24" s="82" t="n">
        <f aca="false">BM23*$F$15</f>
        <v>214.796396103572</v>
      </c>
      <c r="BN24" s="82" t="n">
        <f aca="false">BN23*$F$15</f>
        <v>244.668399490906</v>
      </c>
      <c r="BO24" s="82" t="n">
        <f aca="false">BO23*$F$15</f>
        <v>272.314183323124</v>
      </c>
      <c r="BP24" s="82" t="n">
        <f aca="false">BP23*$F$15</f>
        <v>89.7647055194458</v>
      </c>
      <c r="BQ24" s="82" t="n">
        <f aca="false">BQ23*$F$15</f>
        <v>93.6860780621887</v>
      </c>
      <c r="BR24" s="82" t="n">
        <f aca="false">BR23*$F$15</f>
        <v>92.3613230162899</v>
      </c>
      <c r="BS24" s="82" t="n">
        <f aca="false">BS23*$F$15</f>
        <v>89.5613063271731</v>
      </c>
      <c r="BT24" s="82" t="n">
        <f aca="false">BT23*$F$15</f>
        <v>0</v>
      </c>
      <c r="BU24" s="82" t="n">
        <f aca="false">BU23*$F$15</f>
        <v>1.78307069686779</v>
      </c>
      <c r="BV24" s="82" t="n">
        <f aca="false">BV23*$F$15</f>
        <v>6.79426783592692</v>
      </c>
      <c r="BW24" s="82" t="n">
        <f aca="false">BW23*$F$15</f>
        <v>7.39426795878991</v>
      </c>
      <c r="BX24" s="82" t="n">
        <f aca="false">BX23*$F$15</f>
        <v>8.14427356278316</v>
      </c>
      <c r="BY24" s="82" t="n">
        <f aca="false">BY23*$F$15</f>
        <v>6.80392958005583</v>
      </c>
      <c r="BZ24" s="82" t="n">
        <f aca="false">BZ23*$F$15</f>
        <v>6.96927626576915</v>
      </c>
      <c r="CA24" s="82" t="n">
        <f aca="false">CA23*$F$15</f>
        <v>9.96927978109142</v>
      </c>
      <c r="CB24" s="82" t="n">
        <f aca="false">CB23*$F$15</f>
        <v>11.4442667301599</v>
      </c>
      <c r="CC24" s="82" t="n">
        <f aca="false">CC23*$F$15</f>
        <v>0</v>
      </c>
      <c r="CD24" s="82" t="n">
        <f aca="false">CD23*$F$15</f>
        <v>0</v>
      </c>
      <c r="CE24" s="82" t="n">
        <f aca="false">CE23*$F$15</f>
        <v>0</v>
      </c>
      <c r="CF24" s="82" t="n">
        <f aca="false">CF23*$F$15</f>
        <v>0</v>
      </c>
      <c r="CG24" s="82" t="n">
        <f aca="false">CG23*$F$15</f>
        <v>0</v>
      </c>
      <c r="CH24" s="82" t="n">
        <f aca="false">CH23*$F$15</f>
        <v>0</v>
      </c>
      <c r="CI24" s="82" t="n">
        <f aca="false">CI23*$F$15</f>
        <v>0</v>
      </c>
      <c r="CJ24" s="82" t="n">
        <f aca="false">CJ23*$F$15</f>
        <v>0</v>
      </c>
      <c r="CK24" s="82" t="n">
        <f aca="false">CK23*$F$15</f>
        <v>0</v>
      </c>
      <c r="CL24" s="82" t="n">
        <f aca="false">CL23*$F$15</f>
        <v>0</v>
      </c>
      <c r="CM24" s="82" t="n">
        <f aca="false">CM23*$F$15</f>
        <v>0</v>
      </c>
      <c r="CN24" s="82" t="n">
        <f aca="false">CN23*$F$15</f>
        <v>0</v>
      </c>
      <c r="CO24" s="82" t="n">
        <f aca="false">CO23*$F$15</f>
        <v>0</v>
      </c>
      <c r="CP24" s="82" t="n">
        <f aca="false">CP23*$F$15</f>
        <v>0</v>
      </c>
      <c r="CQ24" s="82" t="n">
        <f aca="false">CQ23*$F$15</f>
        <v>0</v>
      </c>
      <c r="CR24" s="82" t="n">
        <f aca="false">CR23*$F$15</f>
        <v>0</v>
      </c>
      <c r="CS24" s="82" t="n">
        <f aca="false">CS23*$F$15</f>
        <v>0</v>
      </c>
      <c r="CT24" s="82" t="n">
        <f aca="false">CT23*$F$15</f>
        <v>0</v>
      </c>
      <c r="CU24" s="82" t="n">
        <f aca="false">CU23*$F$15</f>
        <v>0</v>
      </c>
      <c r="CV24" s="82" t="n">
        <f aca="false">CV23*$F$15</f>
        <v>0</v>
      </c>
      <c r="CW24" s="82" t="n">
        <f aca="false">CW23*$F$15</f>
        <v>0</v>
      </c>
      <c r="CX24" s="82" t="n">
        <f aca="false">CX23*$F$15</f>
        <v>0</v>
      </c>
      <c r="CY24" s="82" t="n">
        <f aca="false">CY23*$F$15</f>
        <v>0</v>
      </c>
      <c r="CZ24" s="82" t="n">
        <f aca="false">CZ23*$F$15</f>
        <v>0</v>
      </c>
      <c r="DA24" s="82" t="n">
        <f aca="false">DA23*$F$15</f>
        <v>0</v>
      </c>
      <c r="DB24" s="82" t="n">
        <f aca="false">DB23*$F$15</f>
        <v>0</v>
      </c>
    </row>
    <row r="25" customFormat="false" ht="138.55" hidden="false" customHeight="false" outlineLevel="0" collapsed="false">
      <c r="E25" s="69" t="s">
        <v>525</v>
      </c>
      <c r="F25" s="141" t="n">
        <f aca="false">SUM(AA25:DB25)</f>
        <v>1710.87736702219</v>
      </c>
      <c r="H25" s="70" t="s">
        <v>526</v>
      </c>
      <c r="AA25" s="82" t="n">
        <f aca="false">'Assumptions - Base'!$F$176*('Cash Flow - Base'!AA171-'Cash Flow - Base'!AA194-'Cash Flow - Base'!AA274-'Cash Flow - Base'!AA239-'Cash Flow - Base'!AA264)</f>
        <v>0</v>
      </c>
      <c r="AB25" s="82" t="n">
        <f aca="false">'Assumptions - Base'!$F$176*('Cash Flow - Base'!AB171-'Cash Flow - Base'!AB194-'Cash Flow - Base'!AB274-'Cash Flow - Base'!AB239-'Cash Flow - Base'!AB264)</f>
        <v>0</v>
      </c>
      <c r="AC25" s="82" t="n">
        <f aca="false">'Assumptions - Base'!$F$176*('Cash Flow - Base'!AC171-'Cash Flow - Base'!AC194-'Cash Flow - Base'!AC274-'Cash Flow - Base'!AC239-'Cash Flow - Base'!AC264)</f>
        <v>0</v>
      </c>
      <c r="AD25" s="82" t="n">
        <f aca="false">'Assumptions - Base'!$F$176*('Cash Flow - Base'!AD171-'Cash Flow - Base'!AD194-'Cash Flow - Base'!AD274-'Cash Flow - Base'!AD239-'Cash Flow - Base'!AD264)</f>
        <v>0</v>
      </c>
      <c r="AE25" s="82" t="n">
        <f aca="false">'Assumptions - Base'!$F$176*('Cash Flow - Base'!AE171-'Cash Flow - Base'!AE194-'Cash Flow - Base'!AE274-'Cash Flow - Base'!AE239-'Cash Flow - Base'!AE264)</f>
        <v>23.0854551760729</v>
      </c>
      <c r="AF25" s="82" t="n">
        <f aca="false">'Assumptions - Base'!$F$176*('Cash Flow - Base'!AF171-'Cash Flow - Base'!AF194-'Cash Flow - Base'!AF274-'Cash Flow - Base'!AF239-'Cash Flow - Base'!AF264)</f>
        <v>58.8142170497931</v>
      </c>
      <c r="AG25" s="82" t="n">
        <f aca="false">'Assumptions - Base'!$F$176*('Cash Flow - Base'!AG171-'Cash Flow - Base'!AG194-'Cash Flow - Base'!AG274-'Cash Flow - Base'!AG239-'Cash Flow - Base'!AG264)</f>
        <v>69.2661451497971</v>
      </c>
      <c r="AH25" s="82" t="n">
        <f aca="false">'Assumptions - Base'!$F$176*('Cash Flow - Base'!AH171-'Cash Flow - Base'!AH194-'Cash Flow - Base'!AH274-'Cash Flow - Base'!AH239-'Cash Flow - Base'!AH264)</f>
        <v>68.6225925896245</v>
      </c>
      <c r="AI25" s="82" t="n">
        <f aca="false">'Assumptions - Base'!$F$176*('Cash Flow - Base'!AI171-'Cash Flow - Base'!AI194-'Cash Flow - Base'!AI274-'Cash Flow - Base'!AI239-'Cash Flow - Base'!AI264)</f>
        <v>74.3412942853869</v>
      </c>
      <c r="AJ25" s="82" t="n">
        <f aca="false">'Assumptions - Base'!$F$176*('Cash Flow - Base'!AJ171-'Cash Flow - Base'!AJ194-'Cash Flow - Base'!AJ274-'Cash Flow - Base'!AJ239-'Cash Flow - Base'!AJ264)</f>
        <v>77.0891507329794</v>
      </c>
      <c r="AK25" s="82" t="n">
        <f aca="false">'Assumptions - Base'!$F$176*('Cash Flow - Base'!AK171-'Cash Flow - Base'!AK194-'Cash Flow - Base'!AK274-'Cash Flow - Base'!AK239-'Cash Flow - Base'!AK264)</f>
        <v>63.8745706282844</v>
      </c>
      <c r="AL25" s="82" t="n">
        <f aca="false">'Assumptions - Base'!$F$176*('Cash Flow - Base'!AL171-'Cash Flow - Base'!AL194-'Cash Flow - Base'!AL274-'Cash Flow - Base'!AL239-'Cash Flow - Base'!AL264)</f>
        <v>52.6716697783162</v>
      </c>
      <c r="AM25" s="82" t="n">
        <f aca="false">'Assumptions - Base'!$F$176*('Cash Flow - Base'!AM171-'Cash Flow - Base'!AM194-'Cash Flow - Base'!AM274-'Cash Flow - Base'!AM239-'Cash Flow - Base'!AM264)</f>
        <v>41.3380889226595</v>
      </c>
      <c r="AN25" s="82" t="n">
        <f aca="false">'Assumptions - Base'!$F$176*('Cash Flow - Base'!AN171-'Cash Flow - Base'!AN194-'Cash Flow - Base'!AN274-'Cash Flow - Base'!AN239-'Cash Flow - Base'!AN264)</f>
        <v>38.1428805369397</v>
      </c>
      <c r="AO25" s="82" t="n">
        <f aca="false">'Assumptions - Base'!$F$176*('Cash Flow - Base'!AO171-'Cash Flow - Base'!AO194-'Cash Flow - Base'!AO274-'Cash Flow - Base'!AO239-'Cash Flow - Base'!AO264)</f>
        <v>42.346480601101</v>
      </c>
      <c r="AP25" s="82" t="n">
        <f aca="false">'Assumptions - Base'!$F$176*('Cash Flow - Base'!AP171-'Cash Flow - Base'!AP194-'Cash Flow - Base'!AP274-'Cash Flow - Base'!AP239-'Cash Flow - Base'!AP264)</f>
        <v>45.5029895341177</v>
      </c>
      <c r="AQ25" s="82" t="n">
        <f aca="false">'Assumptions - Base'!$F$176*('Cash Flow - Base'!AQ171-'Cash Flow - Base'!AQ194-'Cash Flow - Base'!AQ274-'Cash Flow - Base'!AQ239-'Cash Flow - Base'!AQ264)</f>
        <v>53.1392611632308</v>
      </c>
      <c r="AR25" s="82" t="n">
        <f aca="false">'Assumptions - Base'!$F$176*('Cash Flow - Base'!AR171-'Cash Flow - Base'!AR194-'Cash Flow - Base'!AR274-'Cash Flow - Base'!AR239-'Cash Flow - Base'!AR264)</f>
        <v>52.7427632329978</v>
      </c>
      <c r="AS25" s="82" t="n">
        <f aca="false">'Assumptions - Base'!$F$176*('Cash Flow - Base'!AS171-'Cash Flow - Base'!AS194-'Cash Flow - Base'!AS274-'Cash Flow - Base'!AS239-'Cash Flow - Base'!AS264)</f>
        <v>53.8314551622802</v>
      </c>
      <c r="AT25" s="82" t="n">
        <f aca="false">'Assumptions - Base'!$F$176*('Cash Flow - Base'!AT171-'Cash Flow - Base'!AT194-'Cash Flow - Base'!AT274-'Cash Flow - Base'!AT239-'Cash Flow - Base'!AT264)</f>
        <v>42.6566698169238</v>
      </c>
      <c r="AU25" s="82" t="n">
        <f aca="false">'Assumptions - Base'!$F$176*('Cash Flow - Base'!AU171-'Cash Flow - Base'!AU194-'Cash Flow - Base'!AU274-'Cash Flow - Base'!AU239-'Cash Flow - Base'!AU264)</f>
        <v>41.9019715681512</v>
      </c>
      <c r="AV25" s="82" t="n">
        <f aca="false">'Assumptions - Base'!$F$176*('Cash Flow - Base'!AV171-'Cash Flow - Base'!AV194-'Cash Flow - Base'!AV274-'Cash Flow - Base'!AV239-'Cash Flow - Base'!AV264)</f>
        <v>34.2965308116805</v>
      </c>
      <c r="AW25" s="82" t="n">
        <f aca="false">'Assumptions - Base'!$F$176*('Cash Flow - Base'!AW171-'Cash Flow - Base'!AW194-'Cash Flow - Base'!AW274-'Cash Flow - Base'!AW239-'Cash Flow - Base'!AW264)</f>
        <v>40.3062107291852</v>
      </c>
      <c r="AX25" s="82" t="n">
        <f aca="false">'Assumptions - Base'!$F$176*('Cash Flow - Base'!AX171-'Cash Flow - Base'!AX194-'Cash Flow - Base'!AX274-'Cash Flow - Base'!AX239-'Cash Flow - Base'!AX264)</f>
        <v>37.3176881603826</v>
      </c>
      <c r="AY25" s="82" t="n">
        <f aca="false">'Assumptions - Base'!$F$176*('Cash Flow - Base'!AY171-'Cash Flow - Base'!AY194-'Cash Flow - Base'!AY274-'Cash Flow - Base'!AY239-'Cash Flow - Base'!AY264)</f>
        <v>35.3687724802694</v>
      </c>
      <c r="AZ25" s="82" t="n">
        <f aca="false">'Assumptions - Base'!$F$176*('Cash Flow - Base'!AZ171-'Cash Flow - Base'!AZ194-'Cash Flow - Base'!AZ274-'Cash Flow - Base'!AZ239-'Cash Flow - Base'!AZ264)</f>
        <v>38.3110940351942</v>
      </c>
      <c r="BA25" s="82" t="n">
        <f aca="false">'Assumptions - Base'!$F$176*('Cash Flow - Base'!BA171-'Cash Flow - Base'!BA194-'Cash Flow - Base'!BA274-'Cash Flow - Base'!BA239-'Cash Flow - Base'!BA264)</f>
        <v>34.5687161077334</v>
      </c>
      <c r="BB25" s="82" t="n">
        <f aca="false">'Assumptions - Base'!$F$176*('Cash Flow - Base'!BB171-'Cash Flow - Base'!BB194-'Cash Flow - Base'!BB274-'Cash Flow - Base'!BB239-'Cash Flow - Base'!BB264)</f>
        <v>27.1030664199622</v>
      </c>
      <c r="BC25" s="82" t="n">
        <f aca="false">'Assumptions - Base'!$F$176*('Cash Flow - Base'!BC171-'Cash Flow - Base'!BC194-'Cash Flow - Base'!BC274-'Cash Flow - Base'!BC239-'Cash Flow - Base'!BC264)</f>
        <v>34.1995873960918</v>
      </c>
      <c r="BD25" s="82" t="n">
        <f aca="false">'Assumptions - Base'!$F$176*('Cash Flow - Base'!BD171-'Cash Flow - Base'!BD194-'Cash Flow - Base'!BD274-'Cash Flow - Base'!BD239-'Cash Flow - Base'!BD264)</f>
        <v>35.8430793032447</v>
      </c>
      <c r="BE25" s="82" t="n">
        <f aca="false">'Assumptions - Base'!$F$176*('Cash Flow - Base'!BE171-'Cash Flow - Base'!BE194-'Cash Flow - Base'!BE274-'Cash Flow - Base'!BE239-'Cash Flow - Base'!BE264)</f>
        <v>32.1892083223565</v>
      </c>
      <c r="BF25" s="82" t="n">
        <f aca="false">'Assumptions - Base'!$F$176*('Cash Flow - Base'!BF171-'Cash Flow - Base'!BF194-'Cash Flow - Base'!BF274-'Cash Flow - Base'!BF239-'Cash Flow - Base'!BF264)</f>
        <v>31.3709387974303</v>
      </c>
      <c r="BG25" s="82" t="n">
        <f aca="false">'Assumptions - Base'!$F$176*('Cash Flow - Base'!BG171-'Cash Flow - Base'!BG194-'Cash Flow - Base'!BG274-'Cash Flow - Base'!BG239-'Cash Flow - Base'!BG264)</f>
        <v>32.6655360252093</v>
      </c>
      <c r="BH25" s="82" t="n">
        <f aca="false">'Assumptions - Base'!$F$176*('Cash Flow - Base'!BH171-'Cash Flow - Base'!BH194-'Cash Flow - Base'!BH274-'Cash Flow - Base'!BH239-'Cash Flow - Base'!BH264)</f>
        <v>33.3544218377062</v>
      </c>
      <c r="BI25" s="82" t="n">
        <f aca="false">'Assumptions - Base'!$F$176*('Cash Flow - Base'!BI171-'Cash Flow - Base'!BI194-'Cash Flow - Base'!BI274-'Cash Flow - Base'!BI239-'Cash Flow - Base'!BI264)</f>
        <v>34.855023914864</v>
      </c>
      <c r="BJ25" s="82" t="n">
        <f aca="false">'Assumptions - Base'!$F$176*('Cash Flow - Base'!BJ171-'Cash Flow - Base'!BJ194-'Cash Flow - Base'!BJ274-'Cash Flow - Base'!BJ239-'Cash Flow - Base'!BJ264)</f>
        <v>43.7321986661877</v>
      </c>
      <c r="BK25" s="82" t="n">
        <f aca="false">'Assumptions - Base'!$F$176*('Cash Flow - Base'!BK171-'Cash Flow - Base'!BK194-'Cash Flow - Base'!BK274-'Cash Flow - Base'!BK239-'Cash Flow - Base'!BK264)</f>
        <v>43.0171510920195</v>
      </c>
      <c r="BL25" s="82" t="n">
        <f aca="false">'Assumptions - Base'!$F$176*('Cash Flow - Base'!BL171-'Cash Flow - Base'!BL194-'Cash Flow - Base'!BL274-'Cash Flow - Base'!BL239-'Cash Flow - Base'!BL264)</f>
        <v>39.872974064436</v>
      </c>
      <c r="BM25" s="82" t="n">
        <f aca="false">'Assumptions - Base'!$F$176*('Cash Flow - Base'!BM171-'Cash Flow - Base'!BM194-'Cash Flow - Base'!BM274-'Cash Flow - Base'!BM239-'Cash Flow - Base'!BM264)</f>
        <v>32.6725006928292</v>
      </c>
      <c r="BN25" s="82" t="n">
        <f aca="false">'Assumptions - Base'!$F$176*('Cash Flow - Base'!BN171-'Cash Flow - Base'!BN194-'Cash Flow - Base'!BN274-'Cash Flow - Base'!BN239-'Cash Flow - Base'!BN264)</f>
        <v>36.3954832115551</v>
      </c>
      <c r="BO25" s="82" t="n">
        <f aca="false">'Assumptions - Base'!$F$176*('Cash Flow - Base'!BO171-'Cash Flow - Base'!BO194-'Cash Flow - Base'!BO274-'Cash Flow - Base'!BO239-'Cash Flow - Base'!BO264)</f>
        <v>40.0573919184815</v>
      </c>
      <c r="BP25" s="82" t="n">
        <f aca="false">'Assumptions - Base'!$F$176*('Cash Flow - Base'!BP171-'Cash Flow - Base'!BP194-'Cash Flow - Base'!BP274-'Cash Flow - Base'!BP239-'Cash Flow - Base'!BP264)</f>
        <v>14.8332976981521</v>
      </c>
      <c r="BQ25" s="82" t="n">
        <f aca="false">'Assumptions - Base'!$F$176*('Cash Flow - Base'!BQ171-'Cash Flow - Base'!BQ194-'Cash Flow - Base'!BQ274-'Cash Flow - Base'!BQ239-'Cash Flow - Base'!BQ264)</f>
        <v>14.8666829987313</v>
      </c>
      <c r="BR25" s="82" t="n">
        <f aca="false">'Assumptions - Base'!$F$176*('Cash Flow - Base'!BR171-'Cash Flow - Base'!BR194-'Cash Flow - Base'!BR274-'Cash Flow - Base'!BR239-'Cash Flow - Base'!BR264)</f>
        <v>14.7596531001697</v>
      </c>
      <c r="BS25" s="82" t="n">
        <f aca="false">'Assumptions - Base'!$F$176*('Cash Flow - Base'!BS171-'Cash Flow - Base'!BS194-'Cash Flow - Base'!BS274-'Cash Flow - Base'!BS239-'Cash Flow - Base'!BS264)</f>
        <v>14.7596531001697</v>
      </c>
      <c r="BT25" s="82" t="n">
        <f aca="false">'Assumptions - Base'!$F$176*('Cash Flow - Base'!BT171-'Cash Flow - Base'!BT194-'Cash Flow - Base'!BT274-'Cash Flow - Base'!BT239-'Cash Flow - Base'!BT264)</f>
        <v>4.08603395710927</v>
      </c>
      <c r="BU25" s="82" t="n">
        <f aca="false">'Assumptions - Base'!$F$176*('Cash Flow - Base'!BU171-'Cash Flow - Base'!BU194-'Cash Flow - Base'!BU274-'Cash Flow - Base'!BU239-'Cash Flow - Base'!BU264)</f>
        <v>3.90317736198523</v>
      </c>
      <c r="BV25" s="82" t="n">
        <f aca="false">'Assumptions - Base'!$F$176*('Cash Flow - Base'!BV171-'Cash Flow - Base'!BV194-'Cash Flow - Base'!BV274-'Cash Flow - Base'!BV239-'Cash Flow - Base'!BV264)</f>
        <v>3.88038903799225</v>
      </c>
      <c r="BW25" s="82" t="n">
        <f aca="false">'Assumptions - Base'!$F$176*('Cash Flow - Base'!BW171-'Cash Flow - Base'!BW194-'Cash Flow - Base'!BW274-'Cash Flow - Base'!BW239-'Cash Flow - Base'!BW264)</f>
        <v>3.88038903799225</v>
      </c>
      <c r="BX25" s="82" t="n">
        <f aca="false">'Assumptions - Base'!$F$176*('Cash Flow - Base'!BX171-'Cash Flow - Base'!BX194-'Cash Flow - Base'!BX274-'Cash Flow - Base'!BX239-'Cash Flow - Base'!BX264)</f>
        <v>3.88038903799225</v>
      </c>
      <c r="BY25" s="82" t="n">
        <f aca="false">'Assumptions - Base'!$F$176*('Cash Flow - Base'!BY171-'Cash Flow - Base'!BY194-'Cash Flow - Base'!BY274-'Cash Flow - Base'!BY239-'Cash Flow - Base'!BY264)</f>
        <v>3.90317736198523</v>
      </c>
      <c r="BZ25" s="82" t="n">
        <f aca="false">'Assumptions - Base'!$F$176*('Cash Flow - Base'!BZ171-'Cash Flow - Base'!BZ194-'Cash Flow - Base'!BZ274-'Cash Flow - Base'!BZ239-'Cash Flow - Base'!BZ264)</f>
        <v>3.88038903799225</v>
      </c>
      <c r="CA25" s="82" t="n">
        <f aca="false">'Assumptions - Base'!$F$176*('Cash Flow - Base'!CA171-'Cash Flow - Base'!CA194-'Cash Flow - Base'!CA274-'Cash Flow - Base'!CA239-'Cash Flow - Base'!CA264)</f>
        <v>3.88038903799225</v>
      </c>
      <c r="CB25" s="82" t="n">
        <f aca="false">'Assumptions - Base'!$F$176*('Cash Flow - Base'!CB171-'Cash Flow - Base'!CB194-'Cash Flow - Base'!CB274-'Cash Flow - Base'!CB239-'Cash Flow - Base'!CB264)</f>
        <v>3.88038903799225</v>
      </c>
      <c r="CC25" s="82" t="n">
        <f aca="false">'Assumptions - Base'!$F$176*('Cash Flow - Base'!CC171-'Cash Flow - Base'!CC194-'Cash Flow - Base'!CC274-'Cash Flow - Base'!CC239-'Cash Flow - Base'!CC264)</f>
        <v>-0.381872699536732</v>
      </c>
      <c r="CD25" s="82" t="n">
        <f aca="false">'Assumptions - Base'!$F$176*('Cash Flow - Base'!CD171-'Cash Flow - Base'!CD194-'Cash Flow - Base'!CD274-'Cash Flow - Base'!CD239-'Cash Flow - Base'!CD264)</f>
        <v>0</v>
      </c>
      <c r="CE25" s="82" t="n">
        <f aca="false">'Assumptions - Base'!$F$176*('Cash Flow - Base'!CE171-'Cash Flow - Base'!CE194-'Cash Flow - Base'!CE274-'Cash Flow - Base'!CE239-'Cash Flow - Base'!CE264)</f>
        <v>0</v>
      </c>
      <c r="CF25" s="82" t="n">
        <f aca="false">'Assumptions - Base'!$F$176*('Cash Flow - Base'!CF171-'Cash Flow - Base'!CF194-'Cash Flow - Base'!CF274-'Cash Flow - Base'!CF239-'Cash Flow - Base'!CF264)</f>
        <v>0</v>
      </c>
      <c r="CG25" s="82" t="n">
        <f aca="false">'Assumptions - Base'!$F$176*('Cash Flow - Base'!CG171-'Cash Flow - Base'!CG194-'Cash Flow - Base'!CG274-'Cash Flow - Base'!CG239-'Cash Flow - Base'!CG264)</f>
        <v>0</v>
      </c>
      <c r="CH25" s="82" t="n">
        <f aca="false">'Assumptions - Base'!$F$176*('Cash Flow - Base'!CH171-'Cash Flow - Base'!CH194-'Cash Flow - Base'!CH274-'Cash Flow - Base'!CH239-'Cash Flow - Base'!CH264)</f>
        <v>0</v>
      </c>
      <c r="CI25" s="82" t="n">
        <f aca="false">'Assumptions - Base'!$F$176*('Cash Flow - Base'!CI171-'Cash Flow - Base'!CI194-'Cash Flow - Base'!CI274-'Cash Flow - Base'!CI239-'Cash Flow - Base'!CI264)</f>
        <v>0</v>
      </c>
      <c r="CJ25" s="82" t="n">
        <f aca="false">'Assumptions - Base'!$F$176*('Cash Flow - Base'!CJ171-'Cash Flow - Base'!CJ194-'Cash Flow - Base'!CJ274-'Cash Flow - Base'!CJ239-'Cash Flow - Base'!CJ264)</f>
        <v>0</v>
      </c>
      <c r="CK25" s="82" t="n">
        <f aca="false">'Assumptions - Base'!$F$176*('Cash Flow - Base'!CK171-'Cash Flow - Base'!CK194-'Cash Flow - Base'!CK274-'Cash Flow - Base'!CK239-'Cash Flow - Base'!CK264)</f>
        <v>0</v>
      </c>
      <c r="CL25" s="82" t="n">
        <f aca="false">'Assumptions - Base'!$F$176*('Cash Flow - Base'!CL171-'Cash Flow - Base'!CL194-'Cash Flow - Base'!CL274-'Cash Flow - Base'!CL239-'Cash Flow - Base'!CL264)</f>
        <v>0</v>
      </c>
      <c r="CM25" s="82" t="n">
        <f aca="false">'Assumptions - Base'!$F$176*('Cash Flow - Base'!CM171-'Cash Flow - Base'!CM194-'Cash Flow - Base'!CM274-'Cash Flow - Base'!CM239-'Cash Flow - Base'!CM264)</f>
        <v>0</v>
      </c>
      <c r="CN25" s="82" t="n">
        <f aca="false">'Assumptions - Base'!$F$176*('Cash Flow - Base'!CN171-'Cash Flow - Base'!CN194-'Cash Flow - Base'!CN274-'Cash Flow - Base'!CN239-'Cash Flow - Base'!CN264)</f>
        <v>0</v>
      </c>
      <c r="CO25" s="82" t="n">
        <f aca="false">'Assumptions - Base'!$F$176*('Cash Flow - Base'!CO171-'Cash Flow - Base'!CO194-'Cash Flow - Base'!CO274-'Cash Flow - Base'!CO239-'Cash Flow - Base'!CO264)</f>
        <v>0</v>
      </c>
      <c r="CP25" s="82" t="n">
        <f aca="false">'Assumptions - Base'!$F$176*('Cash Flow - Base'!CP171-'Cash Flow - Base'!CP194-'Cash Flow - Base'!CP274-'Cash Flow - Base'!CP239-'Cash Flow - Base'!CP264)</f>
        <v>0</v>
      </c>
      <c r="CQ25" s="82" t="n">
        <f aca="false">'Assumptions - Base'!$F$176*('Cash Flow - Base'!CQ171-'Cash Flow - Base'!CQ194-'Cash Flow - Base'!CQ274-'Cash Flow - Base'!CQ239-'Cash Flow - Base'!CQ264)</f>
        <v>0</v>
      </c>
      <c r="CR25" s="82" t="n">
        <f aca="false">'Assumptions - Base'!$F$176*('Cash Flow - Base'!CR171-'Cash Flow - Base'!CR194-'Cash Flow - Base'!CR274-'Cash Flow - Base'!CR239-'Cash Flow - Base'!CR264)</f>
        <v>0</v>
      </c>
      <c r="CS25" s="82" t="n">
        <f aca="false">'Assumptions - Base'!$F$176*('Cash Flow - Base'!CS171-'Cash Flow - Base'!CS194-'Cash Flow - Base'!CS274-'Cash Flow - Base'!CS239-'Cash Flow - Base'!CS264)</f>
        <v>0</v>
      </c>
      <c r="CT25" s="82" t="n">
        <f aca="false">'Assumptions - Base'!$F$176*('Cash Flow - Base'!CT171-'Cash Flow - Base'!CT194-'Cash Flow - Base'!CT274-'Cash Flow - Base'!CT239-'Cash Flow - Base'!CT264)</f>
        <v>0</v>
      </c>
      <c r="CU25" s="82" t="n">
        <f aca="false">'Assumptions - Base'!$F$176*('Cash Flow - Base'!CU171-'Cash Flow - Base'!CU194-'Cash Flow - Base'!CU274-'Cash Flow - Base'!CU239-'Cash Flow - Base'!CU264)</f>
        <v>0</v>
      </c>
      <c r="CV25" s="82" t="n">
        <f aca="false">'Assumptions - Base'!$F$176*('Cash Flow - Base'!CV171-'Cash Flow - Base'!CV194-'Cash Flow - Base'!CV274-'Cash Flow - Base'!CV239-'Cash Flow - Base'!CV264)</f>
        <v>0</v>
      </c>
      <c r="CW25" s="82" t="n">
        <f aca="false">'Assumptions - Base'!$F$176*('Cash Flow - Base'!CW171-'Cash Flow - Base'!CW194-'Cash Flow - Base'!CW274-'Cash Flow - Base'!CW239-'Cash Flow - Base'!CW264)</f>
        <v>0</v>
      </c>
      <c r="CX25" s="82" t="n">
        <f aca="false">'Assumptions - Base'!$F$176*('Cash Flow - Base'!CX171-'Cash Flow - Base'!CX194-'Cash Flow - Base'!CX274-'Cash Flow - Base'!CX239-'Cash Flow - Base'!CX264)</f>
        <v>0</v>
      </c>
      <c r="CY25" s="82" t="n">
        <f aca="false">'Assumptions - Base'!$F$176*('Cash Flow - Base'!CY171-'Cash Flow - Base'!CY194-'Cash Flow - Base'!CY274-'Cash Flow - Base'!CY239-'Cash Flow - Base'!CY264)</f>
        <v>0</v>
      </c>
      <c r="CZ25" s="82" t="n">
        <f aca="false">'Assumptions - Base'!$F$176*('Cash Flow - Base'!CZ171-'Cash Flow - Base'!CZ194-'Cash Flow - Base'!CZ274-'Cash Flow - Base'!CZ239-'Cash Flow - Base'!CZ264)</f>
        <v>0</v>
      </c>
      <c r="DA25" s="82" t="n">
        <f aca="false">'Assumptions - Base'!$F$176*('Cash Flow - Base'!DA171-'Cash Flow - Base'!DA194-'Cash Flow - Base'!DA274-'Cash Flow - Base'!DA239-'Cash Flow - Base'!DA264)</f>
        <v>0</v>
      </c>
      <c r="DB25" s="82" t="n">
        <f aca="false">'Assumptions - Base'!$F$176*('Cash Flow - Base'!DB171-'Cash Flow - Base'!DB194-'Cash Flow - Base'!DB274-'Cash Flow - Base'!DB239-'Cash Flow - Base'!DB264)</f>
        <v>0</v>
      </c>
    </row>
    <row r="26" customFormat="false" ht="35.5" hidden="false" customHeight="false" outlineLevel="0" collapsed="false">
      <c r="E26" s="69" t="s">
        <v>527</v>
      </c>
      <c r="F26" s="141" t="n">
        <f aca="false">SUM(AA26:DB26)</f>
        <v>10684.7688702933</v>
      </c>
      <c r="H26" s="70" t="s">
        <v>528</v>
      </c>
      <c r="AA26" s="82" t="n">
        <f aca="false">AA24+AA25</f>
        <v>0</v>
      </c>
      <c r="AB26" s="82" t="n">
        <f aca="false">AB24+AB25</f>
        <v>0</v>
      </c>
      <c r="AC26" s="82" t="n">
        <f aca="false">AC24+AC25</f>
        <v>0</v>
      </c>
      <c r="AD26" s="82" t="n">
        <f aca="false">AD24+AD25</f>
        <v>0</v>
      </c>
      <c r="AE26" s="82" t="n">
        <f aca="false">AE24+AE25</f>
        <v>23.0854551760729</v>
      </c>
      <c r="AF26" s="82" t="n">
        <f aca="false">AF24+AF25</f>
        <v>58.8142170497931</v>
      </c>
      <c r="AG26" s="82" t="n">
        <f aca="false">AG24+AG25</f>
        <v>436.512627382166</v>
      </c>
      <c r="AH26" s="82" t="n">
        <f aca="false">AH24+AH25</f>
        <v>490.563624379796</v>
      </c>
      <c r="AI26" s="82" t="n">
        <f aca="false">AI24+AI25</f>
        <v>520.55950466472</v>
      </c>
      <c r="AJ26" s="82" t="n">
        <f aca="false">AJ24+AJ25</f>
        <v>547.243009958628</v>
      </c>
      <c r="AK26" s="82" t="n">
        <f aca="false">AK24+AK25</f>
        <v>433.403469787309</v>
      </c>
      <c r="AL26" s="82" t="n">
        <f aca="false">AL24+AL25</f>
        <v>322.611902551872</v>
      </c>
      <c r="AM26" s="82" t="n">
        <f aca="false">AM24+AM25</f>
        <v>238.564987630821</v>
      </c>
      <c r="AN26" s="82" t="n">
        <f aca="false">AN24+AN25</f>
        <v>218.772971628136</v>
      </c>
      <c r="AO26" s="82" t="n">
        <f aca="false">AO24+AO25</f>
        <v>250.234320385073</v>
      </c>
      <c r="AP26" s="82" t="n">
        <f aca="false">AP24+AP25</f>
        <v>263.074000047473</v>
      </c>
      <c r="AQ26" s="82" t="n">
        <f aca="false">AQ24+AQ25</f>
        <v>334.836790389657</v>
      </c>
      <c r="AR26" s="82" t="n">
        <f aca="false">AR24+AR25</f>
        <v>347.616498363322</v>
      </c>
      <c r="AS26" s="82" t="n">
        <f aca="false">AS24+AS25</f>
        <v>367.471813049526</v>
      </c>
      <c r="AT26" s="82" t="n">
        <f aca="false">AT24+AT25</f>
        <v>273.360097067545</v>
      </c>
      <c r="AU26" s="82" t="n">
        <f aca="false">AU24+AU25</f>
        <v>258.497396278212</v>
      </c>
      <c r="AV26" s="82" t="n">
        <f aca="false">AV24+AV25</f>
        <v>201.571787364081</v>
      </c>
      <c r="AW26" s="82" t="n">
        <f aca="false">AW24+AW25</f>
        <v>257.331200108162</v>
      </c>
      <c r="AX26" s="82" t="n">
        <f aca="false">AX24+AX25</f>
        <v>223.913908644282</v>
      </c>
      <c r="AY26" s="82" t="n">
        <f aca="false">AY24+AY25</f>
        <v>213.924835128993</v>
      </c>
      <c r="AZ26" s="82" t="n">
        <f aca="false">AZ24+AZ25</f>
        <v>241.319039878922</v>
      </c>
      <c r="BA26" s="82" t="n">
        <f aca="false">BA24+BA25</f>
        <v>204.796389641775</v>
      </c>
      <c r="BB26" s="82" t="n">
        <f aca="false">BB24+BB25</f>
        <v>146.054370682358</v>
      </c>
      <c r="BC26" s="82" t="n">
        <f aca="false">BC24+BC25</f>
        <v>202.327525701234</v>
      </c>
      <c r="BD26" s="82" t="n">
        <f aca="false">BD24+BD25</f>
        <v>216.73181653019</v>
      </c>
      <c r="BE26" s="82" t="n">
        <f aca="false">BE24+BE25</f>
        <v>209.700450469081</v>
      </c>
      <c r="BF26" s="82" t="n">
        <f aca="false">BF24+BF25</f>
        <v>209.382217063134</v>
      </c>
      <c r="BG26" s="82" t="n">
        <f aca="false">BG24+BG25</f>
        <v>221.930438662302</v>
      </c>
      <c r="BH26" s="82" t="n">
        <f aca="false">BH24+BH25</f>
        <v>226.637323562518</v>
      </c>
      <c r="BI26" s="82" t="n">
        <f aca="false">BI24+BI25</f>
        <v>240.778528206989</v>
      </c>
      <c r="BJ26" s="82" t="n">
        <f aca="false">BJ24+BJ25</f>
        <v>321.798822021012</v>
      </c>
      <c r="BK26" s="82" t="n">
        <f aca="false">BK24+BK25</f>
        <v>313.377573682286</v>
      </c>
      <c r="BL26" s="82" t="n">
        <f aca="false">BL24+BL25</f>
        <v>288.377419972103</v>
      </c>
      <c r="BM26" s="82" t="n">
        <f aca="false">BM24+BM25</f>
        <v>247.468896796401</v>
      </c>
      <c r="BN26" s="82" t="n">
        <f aca="false">BN24+BN25</f>
        <v>281.063882702462</v>
      </c>
      <c r="BO26" s="82" t="n">
        <f aca="false">BO24+BO25</f>
        <v>312.371575241605</v>
      </c>
      <c r="BP26" s="82" t="n">
        <f aca="false">BP24+BP25</f>
        <v>104.598003217598</v>
      </c>
      <c r="BQ26" s="82" t="n">
        <f aca="false">BQ24+BQ25</f>
        <v>108.55276106092</v>
      </c>
      <c r="BR26" s="82" t="n">
        <f aca="false">BR24+BR25</f>
        <v>107.12097611646</v>
      </c>
      <c r="BS26" s="82" t="n">
        <f aca="false">BS24+BS25</f>
        <v>104.320959427343</v>
      </c>
      <c r="BT26" s="82" t="n">
        <f aca="false">BT24+BT25</f>
        <v>4.08603395710927</v>
      </c>
      <c r="BU26" s="82" t="n">
        <f aca="false">BU24+BU25</f>
        <v>5.68624805885303</v>
      </c>
      <c r="BV26" s="82" t="n">
        <f aca="false">BV24+BV25</f>
        <v>10.6746568739192</v>
      </c>
      <c r="BW26" s="82" t="n">
        <f aca="false">BW24+BW25</f>
        <v>11.2746569967822</v>
      </c>
      <c r="BX26" s="82" t="n">
        <f aca="false">BX24+BX25</f>
        <v>12.0246626007754</v>
      </c>
      <c r="BY26" s="82" t="n">
        <f aca="false">BY24+BY25</f>
        <v>10.7071069420411</v>
      </c>
      <c r="BZ26" s="82" t="n">
        <f aca="false">BZ24+BZ25</f>
        <v>10.8496653037614</v>
      </c>
      <c r="CA26" s="82" t="n">
        <f aca="false">CA24+CA25</f>
        <v>13.8496688190837</v>
      </c>
      <c r="CB26" s="82" t="n">
        <f aca="false">CB24+CB25</f>
        <v>15.3246557681522</v>
      </c>
      <c r="CC26" s="82" t="n">
        <f aca="false">CC24+CC25</f>
        <v>-0.381872699536732</v>
      </c>
      <c r="CD26" s="82" t="n">
        <f aca="false">CD24+CD25</f>
        <v>0</v>
      </c>
      <c r="CE26" s="82" t="n">
        <f aca="false">CE24+CE25</f>
        <v>0</v>
      </c>
      <c r="CF26" s="82" t="n">
        <f aca="false">CF24+CF25</f>
        <v>0</v>
      </c>
      <c r="CG26" s="82" t="n">
        <f aca="false">CG24+CG25</f>
        <v>0</v>
      </c>
      <c r="CH26" s="82" t="n">
        <f aca="false">CH24+CH25</f>
        <v>0</v>
      </c>
      <c r="CI26" s="82" t="n">
        <f aca="false">CI24+CI25</f>
        <v>0</v>
      </c>
      <c r="CJ26" s="82" t="n">
        <f aca="false">CJ24+CJ25</f>
        <v>0</v>
      </c>
      <c r="CK26" s="82" t="n">
        <f aca="false">CK24+CK25</f>
        <v>0</v>
      </c>
      <c r="CL26" s="82" t="n">
        <f aca="false">CL24+CL25</f>
        <v>0</v>
      </c>
      <c r="CM26" s="82" t="n">
        <f aca="false">CM24+CM25</f>
        <v>0</v>
      </c>
      <c r="CN26" s="82" t="n">
        <f aca="false">CN24+CN25</f>
        <v>0</v>
      </c>
      <c r="CO26" s="82" t="n">
        <f aca="false">CO24+CO25</f>
        <v>0</v>
      </c>
      <c r="CP26" s="82" t="n">
        <f aca="false">CP24+CP25</f>
        <v>0</v>
      </c>
      <c r="CQ26" s="82" t="n">
        <f aca="false">CQ24+CQ25</f>
        <v>0</v>
      </c>
      <c r="CR26" s="82" t="n">
        <f aca="false">CR24+CR25</f>
        <v>0</v>
      </c>
      <c r="CS26" s="82" t="n">
        <f aca="false">CS24+CS25</f>
        <v>0</v>
      </c>
      <c r="CT26" s="82" t="n">
        <f aca="false">CT24+CT25</f>
        <v>0</v>
      </c>
      <c r="CU26" s="82" t="n">
        <f aca="false">CU24+CU25</f>
        <v>0</v>
      </c>
      <c r="CV26" s="82" t="n">
        <f aca="false">CV24+CV25</f>
        <v>0</v>
      </c>
      <c r="CW26" s="82" t="n">
        <f aca="false">CW24+CW25</f>
        <v>0</v>
      </c>
      <c r="CX26" s="82" t="n">
        <f aca="false">CX24+CX25</f>
        <v>0</v>
      </c>
      <c r="CY26" s="82" t="n">
        <f aca="false">CY24+CY25</f>
        <v>0</v>
      </c>
      <c r="CZ26" s="82" t="n">
        <f aca="false">CZ24+CZ25</f>
        <v>0</v>
      </c>
      <c r="DA26" s="82" t="n">
        <f aca="false">DA24+DA25</f>
        <v>0</v>
      </c>
      <c r="DB26" s="82" t="n">
        <f aca="false">DB24+DB25</f>
        <v>0</v>
      </c>
    </row>
    <row r="28" customFormat="false" ht="58.4" hidden="false" customHeight="false" outlineLevel="0" collapsed="false">
      <c r="E28" s="69" t="s">
        <v>529</v>
      </c>
      <c r="F28" s="16" t="s">
        <v>530</v>
      </c>
      <c r="H28" s="70" t="s">
        <v>531</v>
      </c>
    </row>
  </sheetData>
  <dataValidations count="2">
    <dataValidation allowBlank="false" errorStyle="stop" operator="between" showDropDown="false" showErrorMessage="false" showInputMessage="false" sqref="F13" type="list">
      <formula1>List_Module</formula1>
      <formula2>0</formula2>
    </dataValidation>
    <dataValidation allowBlank="false" errorStyle="stop" operator="between" showDropDown="false" showErrorMessage="false" showInputMessage="false" sqref="F28" type="list">
      <formula1>"Deductible cost,RIGI-creditable"</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1" activeCellId="0" sqref="A1"/>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Molybdenum</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532</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532</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532</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35.5" hidden="false" customHeight="false" outlineLevel="0" collapsed="false">
      <c r="E13" s="69" t="s">
        <v>533</v>
      </c>
      <c r="F13" s="16" t="s">
        <v>508</v>
      </c>
      <c r="H13" s="70" t="s">
        <v>534</v>
      </c>
    </row>
    <row r="15" customFormat="false" ht="14.25" hidden="false" customHeight="false" outlineLevel="0" collapsed="false">
      <c r="E15" s="69" t="s">
        <v>535</v>
      </c>
      <c r="F15" s="16" t="n">
        <v>0.47</v>
      </c>
      <c r="H15" s="70" t="s">
        <v>536</v>
      </c>
    </row>
    <row r="16" customFormat="false" ht="14.25" hidden="false" customHeight="false" outlineLevel="0" collapsed="false">
      <c r="E16" s="69" t="s">
        <v>537</v>
      </c>
      <c r="F16" s="16" t="n">
        <v>0.1</v>
      </c>
    </row>
    <row r="17" customFormat="false" ht="14.25" hidden="false" customHeight="false" outlineLevel="0" collapsed="false">
      <c r="E17" s="69" t="s">
        <v>538</v>
      </c>
      <c r="F17" s="16" t="n">
        <v>0.86</v>
      </c>
      <c r="H17" s="70" t="s">
        <v>539</v>
      </c>
    </row>
    <row r="18" customFormat="false" ht="24.05" hidden="false" customHeight="false" outlineLevel="0" collapsed="false">
      <c r="E18" s="69" t="s">
        <v>540</v>
      </c>
      <c r="F18" s="16" t="n">
        <v>18</v>
      </c>
      <c r="H18" s="70" t="s">
        <v>541</v>
      </c>
    </row>
    <row r="19" customFormat="false" ht="24.05" hidden="false" customHeight="false" outlineLevel="0" collapsed="false">
      <c r="E19" s="69" t="s">
        <v>542</v>
      </c>
      <c r="F19" s="16" t="n">
        <v>69.19</v>
      </c>
      <c r="H19" s="70" t="s">
        <v>543</v>
      </c>
    </row>
    <row r="20" customFormat="false" ht="35.5" hidden="false" customHeight="false" outlineLevel="0" collapsed="false">
      <c r="E20" s="69" t="s">
        <v>544</v>
      </c>
      <c r="F20" s="16" t="n">
        <v>0</v>
      </c>
      <c r="H20" s="70" t="s">
        <v>545</v>
      </c>
    </row>
    <row r="21" customFormat="false" ht="24.05" hidden="false" customHeight="false" outlineLevel="0" collapsed="false">
      <c r="E21" s="69" t="s">
        <v>546</v>
      </c>
      <c r="F21" s="16" t="n">
        <v>2204.62</v>
      </c>
      <c r="H21" s="70" t="s">
        <v>547</v>
      </c>
    </row>
    <row r="24" customFormat="false" ht="35.5" hidden="false" customHeight="false" outlineLevel="0" collapsed="false">
      <c r="E24" s="69" t="s">
        <v>548</v>
      </c>
      <c r="H24" s="70" t="s">
        <v>549</v>
      </c>
      <c r="AA24" s="8" t="n">
        <f aca="false">'Assumptions - Base'!AA98</f>
        <v>0</v>
      </c>
      <c r="AB24" s="8" t="n">
        <f aca="false">'Assumptions - Base'!AB98</f>
        <v>0</v>
      </c>
      <c r="AC24" s="8" t="n">
        <f aca="false">'Assumptions - Base'!AC98</f>
        <v>0</v>
      </c>
      <c r="AD24" s="8" t="n">
        <f aca="false">'Assumptions - Base'!AD98</f>
        <v>0</v>
      </c>
      <c r="AE24" s="8" t="n">
        <f aca="false">'Assumptions - Base'!AE98</f>
        <v>24900</v>
      </c>
      <c r="AF24" s="8" t="n">
        <f aca="false">'Assumptions - Base'!AF98</f>
        <v>40000</v>
      </c>
      <c r="AG24" s="8" t="n">
        <f aca="false">'Assumptions - Base'!AG98</f>
        <v>40100</v>
      </c>
      <c r="AH24" s="8" t="n">
        <f aca="false">'Assumptions - Base'!AH98</f>
        <v>40000</v>
      </c>
      <c r="AI24" s="8" t="n">
        <f aca="false">'Assumptions - Base'!AI98</f>
        <v>40000</v>
      </c>
      <c r="AJ24" s="8" t="n">
        <f aca="false">'Assumptions - Base'!AJ98</f>
        <v>40000</v>
      </c>
      <c r="AK24" s="8" t="n">
        <f aca="false">'Assumptions - Base'!AK98</f>
        <v>40100</v>
      </c>
      <c r="AL24" s="8" t="n">
        <f aca="false">'Assumptions - Base'!AL98</f>
        <v>40000</v>
      </c>
      <c r="AM24" s="8" t="n">
        <f aca="false">'Assumptions - Base'!AM98</f>
        <v>40000</v>
      </c>
      <c r="AN24" s="8" t="n">
        <f aca="false">'Assumptions - Base'!AN98</f>
        <v>40000</v>
      </c>
      <c r="AO24" s="8" t="n">
        <f aca="false">'Assumptions - Base'!AO98</f>
        <v>40100</v>
      </c>
      <c r="AP24" s="8" t="n">
        <f aca="false">'Assumptions - Base'!AP98</f>
        <v>40000</v>
      </c>
      <c r="AQ24" s="8" t="n">
        <f aca="false">'Assumptions - Base'!AQ98</f>
        <v>40000</v>
      </c>
      <c r="AR24" s="8" t="n">
        <f aca="false">'Assumptions - Base'!AR98</f>
        <v>40000</v>
      </c>
      <c r="AS24" s="8" t="n">
        <f aca="false">'Assumptions - Base'!AS98</f>
        <v>40100</v>
      </c>
      <c r="AT24" s="8" t="n">
        <f aca="false">'Assumptions - Base'!AT98</f>
        <v>40000</v>
      </c>
      <c r="AU24" s="8" t="n">
        <f aca="false">'Assumptions - Base'!AU98</f>
        <v>40000</v>
      </c>
      <c r="AV24" s="8" t="n">
        <f aca="false">'Assumptions - Base'!AV98</f>
        <v>40000</v>
      </c>
      <c r="AW24" s="8" t="n">
        <f aca="false">'Assumptions - Base'!AW98</f>
        <v>40100</v>
      </c>
      <c r="AX24" s="8" t="n">
        <f aca="false">'Assumptions - Base'!AX98</f>
        <v>40000</v>
      </c>
      <c r="AY24" s="8" t="n">
        <f aca="false">'Assumptions - Base'!AY98</f>
        <v>40000</v>
      </c>
      <c r="AZ24" s="8" t="n">
        <f aca="false">'Assumptions - Base'!AZ98</f>
        <v>40000</v>
      </c>
      <c r="BA24" s="8" t="n">
        <f aca="false">'Assumptions - Base'!BA98</f>
        <v>40100</v>
      </c>
      <c r="BB24" s="8" t="n">
        <f aca="false">'Assumptions - Base'!BB98</f>
        <v>40000</v>
      </c>
      <c r="BC24" s="8" t="n">
        <f aca="false">'Assumptions - Base'!BC98</f>
        <v>40000</v>
      </c>
      <c r="BD24" s="8" t="n">
        <f aca="false">'Assumptions - Base'!BD98</f>
        <v>40000</v>
      </c>
      <c r="BE24" s="8" t="n">
        <f aca="false">'Assumptions - Base'!BE98</f>
        <v>40100</v>
      </c>
      <c r="BF24" s="8" t="n">
        <f aca="false">'Assumptions - Base'!BF98</f>
        <v>40000</v>
      </c>
      <c r="BG24" s="8" t="n">
        <f aca="false">'Assumptions - Base'!BG98</f>
        <v>40000</v>
      </c>
      <c r="BH24" s="8" t="n">
        <f aca="false">'Assumptions - Base'!BH98</f>
        <v>40000</v>
      </c>
      <c r="BI24" s="8" t="n">
        <f aca="false">'Assumptions - Base'!BI98</f>
        <v>40100</v>
      </c>
      <c r="BJ24" s="8" t="n">
        <f aca="false">'Assumptions - Base'!BJ98</f>
        <v>40000</v>
      </c>
      <c r="BK24" s="8" t="n">
        <f aca="false">'Assumptions - Base'!BK98</f>
        <v>40000</v>
      </c>
      <c r="BL24" s="8" t="n">
        <f aca="false">'Assumptions - Base'!BL98</f>
        <v>40000</v>
      </c>
      <c r="BM24" s="8" t="n">
        <f aca="false">'Assumptions - Base'!BM98</f>
        <v>40100</v>
      </c>
      <c r="BN24" s="8" t="n">
        <f aca="false">'Assumptions - Base'!BN98</f>
        <v>40000</v>
      </c>
      <c r="BO24" s="8" t="n">
        <f aca="false">'Assumptions - Base'!BO98</f>
        <v>40000</v>
      </c>
      <c r="BP24" s="8" t="n">
        <f aca="false">'Assumptions - Base'!BP98</f>
        <v>40000</v>
      </c>
      <c r="BQ24" s="8" t="n">
        <f aca="false">'Assumptions - Base'!BQ98</f>
        <v>40100</v>
      </c>
      <c r="BR24" s="8" t="n">
        <f aca="false">'Assumptions - Base'!BR98</f>
        <v>40000</v>
      </c>
      <c r="BS24" s="8" t="n">
        <f aca="false">'Assumptions - Base'!BS98</f>
        <v>40000</v>
      </c>
      <c r="BT24" s="8" t="n">
        <f aca="false">'Assumptions - Base'!BT98</f>
        <v>40000</v>
      </c>
      <c r="BU24" s="8" t="n">
        <f aca="false">'Assumptions - Base'!BU98</f>
        <v>40100</v>
      </c>
      <c r="BV24" s="8" t="n">
        <f aca="false">'Assumptions - Base'!BV98</f>
        <v>40000</v>
      </c>
      <c r="BW24" s="8" t="n">
        <f aca="false">'Assumptions - Base'!BW98</f>
        <v>40000</v>
      </c>
      <c r="BX24" s="8" t="n">
        <f aca="false">'Assumptions - Base'!BX98</f>
        <v>40000</v>
      </c>
      <c r="BY24" s="8" t="n">
        <f aca="false">'Assumptions - Base'!BY98</f>
        <v>40100</v>
      </c>
      <c r="BZ24" s="8" t="n">
        <f aca="false">'Assumptions - Base'!BZ98</f>
        <v>40000</v>
      </c>
      <c r="CA24" s="8" t="n">
        <f aca="false">'Assumptions - Base'!CA98</f>
        <v>40000</v>
      </c>
      <c r="CB24" s="8" t="n">
        <f aca="false">'Assumptions - Base'!CB98</f>
        <v>40000</v>
      </c>
      <c r="CC24" s="8" t="n">
        <f aca="false">'Assumptions - Base'!CC98</f>
        <v>3900</v>
      </c>
      <c r="CD24" s="8" t="n">
        <f aca="false">'Assumptions - Base'!CD98</f>
        <v>0</v>
      </c>
      <c r="CE24" s="8" t="n">
        <f aca="false">'Assumptions - Base'!CE98</f>
        <v>0</v>
      </c>
      <c r="CF24" s="8" t="n">
        <f aca="false">'Assumptions - Base'!CF98</f>
        <v>0</v>
      </c>
      <c r="CG24" s="8" t="n">
        <f aca="false">'Assumptions - Base'!CG98</f>
        <v>0</v>
      </c>
      <c r="CH24" s="8" t="n">
        <f aca="false">'Assumptions - Base'!CH98</f>
        <v>0</v>
      </c>
      <c r="CI24" s="8" t="n">
        <f aca="false">'Assumptions - Base'!CI98</f>
        <v>0</v>
      </c>
      <c r="CJ24" s="8" t="n">
        <f aca="false">'Assumptions - Base'!CJ98</f>
        <v>0</v>
      </c>
      <c r="CK24" s="8" t="n">
        <f aca="false">'Assumptions - Base'!CK98</f>
        <v>0</v>
      </c>
      <c r="CL24" s="8" t="n">
        <f aca="false">'Assumptions - Base'!CL98</f>
        <v>0</v>
      </c>
      <c r="CM24" s="8" t="n">
        <f aca="false">'Assumptions - Base'!CM98</f>
        <v>0</v>
      </c>
      <c r="CN24" s="8" t="n">
        <f aca="false">'Assumptions - Base'!CN98</f>
        <v>0</v>
      </c>
      <c r="CO24" s="8" t="n">
        <f aca="false">'Assumptions - Base'!CO98</f>
        <v>0</v>
      </c>
      <c r="CP24" s="8" t="n">
        <f aca="false">'Assumptions - Base'!CP98</f>
        <v>0</v>
      </c>
      <c r="CQ24" s="8" t="n">
        <f aca="false">'Assumptions - Base'!CQ98</f>
        <v>0</v>
      </c>
      <c r="CR24" s="8" t="n">
        <f aca="false">'Assumptions - Base'!CR98</f>
        <v>0</v>
      </c>
      <c r="CS24" s="8" t="n">
        <f aca="false">'Assumptions - Base'!CS98</f>
        <v>0</v>
      </c>
      <c r="CT24" s="8" t="n">
        <f aca="false">'Assumptions - Base'!CT98</f>
        <v>0</v>
      </c>
      <c r="CU24" s="8" t="n">
        <f aca="false">'Assumptions - Base'!CU98</f>
        <v>0</v>
      </c>
      <c r="CV24" s="8" t="n">
        <f aca="false">'Assumptions - Base'!CV98</f>
        <v>0</v>
      </c>
      <c r="CW24" s="8" t="n">
        <f aca="false">'Assumptions - Base'!CW98</f>
        <v>0</v>
      </c>
      <c r="CX24" s="8" t="n">
        <f aca="false">'Assumptions - Base'!CX98</f>
        <v>0</v>
      </c>
      <c r="CY24" s="8" t="n">
        <f aca="false">'Assumptions - Base'!CY98</f>
        <v>0</v>
      </c>
      <c r="CZ24" s="8" t="n">
        <f aca="false">'Assumptions - Base'!CZ98</f>
        <v>0</v>
      </c>
      <c r="DA24" s="8" t="n">
        <f aca="false">'Assumptions - Base'!DA98</f>
        <v>0</v>
      </c>
      <c r="DB24" s="99" t="n">
        <f aca="false">'Assumptions - Base'!DB98</f>
        <v>0</v>
      </c>
    </row>
    <row r="25" customFormat="false" ht="14.25" hidden="false" customHeight="false" outlineLevel="0" collapsed="false">
      <c r="E25" s="69" t="s">
        <v>550</v>
      </c>
      <c r="H25" s="70" t="s">
        <v>551</v>
      </c>
      <c r="AA25" s="16" t="n">
        <v>0</v>
      </c>
      <c r="AB25" s="16" t="n">
        <v>0</v>
      </c>
      <c r="AC25" s="16" t="n">
        <v>0</v>
      </c>
      <c r="AD25" s="16" t="n">
        <v>0</v>
      </c>
      <c r="AE25" s="16" t="n">
        <v>71.6</v>
      </c>
      <c r="AF25" s="16" t="n">
        <v>92.31</v>
      </c>
      <c r="AG25" s="16" t="n">
        <v>110.56</v>
      </c>
      <c r="AH25" s="16" t="n">
        <v>119.5</v>
      </c>
      <c r="AI25" s="16" t="n">
        <v>178.74</v>
      </c>
      <c r="AJ25" s="16" t="n">
        <v>206.76</v>
      </c>
      <c r="AK25" s="16" t="n">
        <v>147.23</v>
      </c>
      <c r="AL25" s="16" t="n">
        <v>127.53</v>
      </c>
      <c r="AM25" s="16" t="n">
        <v>102.33</v>
      </c>
      <c r="AN25" s="16" t="n">
        <v>103.02</v>
      </c>
      <c r="AO25" s="16" t="n">
        <v>132.91</v>
      </c>
      <c r="AP25" s="16" t="n">
        <v>128.16</v>
      </c>
      <c r="AQ25" s="16" t="n">
        <v>136.44</v>
      </c>
      <c r="AR25" s="16" t="n">
        <v>129.65</v>
      </c>
      <c r="AS25" s="16" t="n">
        <v>132.26</v>
      </c>
      <c r="AT25" s="16" t="n">
        <v>110.42</v>
      </c>
      <c r="AU25" s="16" t="n">
        <v>109.82</v>
      </c>
      <c r="AV25" s="16" t="n">
        <v>132.48</v>
      </c>
      <c r="AW25" s="16" t="n">
        <v>141.05</v>
      </c>
      <c r="AX25" s="16" t="n">
        <v>133.11</v>
      </c>
      <c r="AY25" s="16" t="n">
        <v>110.43</v>
      </c>
      <c r="AZ25" s="16" t="n">
        <v>126.75</v>
      </c>
      <c r="BA25" s="16" t="n">
        <v>148.16</v>
      </c>
      <c r="BB25" s="16" t="n">
        <v>118.42</v>
      </c>
      <c r="BC25" s="16" t="n">
        <v>106.09</v>
      </c>
      <c r="BD25" s="16" t="n">
        <v>108.85</v>
      </c>
      <c r="BE25" s="16" t="n">
        <v>134.14</v>
      </c>
      <c r="BF25" s="16" t="n">
        <v>146.26</v>
      </c>
      <c r="BG25" s="16" t="n">
        <v>128.82</v>
      </c>
      <c r="BH25" s="16" t="n">
        <v>134.36</v>
      </c>
      <c r="BI25" s="16" t="n">
        <v>146.18</v>
      </c>
      <c r="BJ25" s="16" t="n">
        <v>172.74</v>
      </c>
      <c r="BK25" s="16" t="n">
        <v>175.16</v>
      </c>
      <c r="BL25" s="16" t="n">
        <v>161.4</v>
      </c>
      <c r="BM25" s="16" t="n">
        <v>156.62</v>
      </c>
      <c r="BN25" s="16" t="n">
        <v>151.99</v>
      </c>
      <c r="BO25" s="16" t="n">
        <v>154.74</v>
      </c>
      <c r="BP25" s="16" t="n">
        <v>130.66</v>
      </c>
      <c r="BQ25" s="16" t="n">
        <v>130.41</v>
      </c>
      <c r="BR25" s="16" t="n">
        <v>130.11</v>
      </c>
      <c r="BS25" s="16" t="n">
        <v>130.11</v>
      </c>
      <c r="BT25" s="16" t="n">
        <v>77.7</v>
      </c>
      <c r="BU25" s="16" t="n">
        <v>74.91</v>
      </c>
      <c r="BV25" s="16" t="n">
        <v>74.91</v>
      </c>
      <c r="BW25" s="16" t="n">
        <v>74.91</v>
      </c>
      <c r="BX25" s="16" t="n">
        <v>74.91</v>
      </c>
      <c r="BY25" s="16" t="n">
        <v>74.91</v>
      </c>
      <c r="BZ25" s="16" t="n">
        <v>74.91</v>
      </c>
      <c r="CA25" s="16" t="n">
        <v>74.91</v>
      </c>
      <c r="CB25" s="16" t="n">
        <v>74.91</v>
      </c>
      <c r="CC25" s="16" t="n">
        <v>74.91</v>
      </c>
      <c r="CD25" s="16" t="n">
        <v>0</v>
      </c>
      <c r="CE25" s="16" t="n">
        <v>0</v>
      </c>
      <c r="CF25" s="16" t="n">
        <v>0</v>
      </c>
      <c r="CG25" s="16" t="n">
        <v>0</v>
      </c>
      <c r="CH25" s="16" t="n">
        <v>0</v>
      </c>
      <c r="CI25" s="16" t="n">
        <v>0</v>
      </c>
      <c r="CJ25" s="16" t="n">
        <v>0</v>
      </c>
      <c r="CK25" s="16" t="n">
        <v>0</v>
      </c>
      <c r="CL25" s="16" t="n">
        <v>0</v>
      </c>
      <c r="CM25" s="16" t="n">
        <v>0</v>
      </c>
      <c r="CN25" s="16" t="n">
        <v>0</v>
      </c>
      <c r="CO25" s="16" t="n">
        <v>0</v>
      </c>
      <c r="CP25" s="16" t="n">
        <v>0</v>
      </c>
      <c r="CQ25" s="16" t="n">
        <v>0</v>
      </c>
      <c r="CR25" s="16" t="n">
        <v>0</v>
      </c>
      <c r="CS25" s="16" t="n">
        <v>0</v>
      </c>
      <c r="CT25" s="16" t="n">
        <v>0</v>
      </c>
      <c r="CU25" s="16" t="n">
        <v>0</v>
      </c>
      <c r="CV25" s="16" t="n">
        <v>0</v>
      </c>
      <c r="CW25" s="16" t="n">
        <v>0</v>
      </c>
      <c r="CX25" s="16" t="n">
        <v>0</v>
      </c>
      <c r="CY25" s="16" t="n">
        <v>0</v>
      </c>
      <c r="CZ25" s="16" t="n">
        <v>0</v>
      </c>
      <c r="DA25" s="16" t="n">
        <v>0</v>
      </c>
    </row>
    <row r="26" customFormat="false" ht="24.05" hidden="false" customHeight="false" outlineLevel="0" collapsed="false">
      <c r="E26" s="69" t="s">
        <v>552</v>
      </c>
      <c r="H26" s="70" t="s">
        <v>553</v>
      </c>
      <c r="AA26" s="16" t="n">
        <v>0</v>
      </c>
      <c r="AB26" s="16" t="n">
        <v>0</v>
      </c>
      <c r="AC26" s="16" t="n">
        <v>0</v>
      </c>
      <c r="AD26" s="16" t="n">
        <v>0</v>
      </c>
      <c r="AE26" s="16" t="n">
        <v>0</v>
      </c>
      <c r="AF26" s="16" t="n">
        <v>0.38</v>
      </c>
      <c r="AG26" s="16" t="n">
        <v>0.403</v>
      </c>
      <c r="AH26" s="16" t="n">
        <v>0.408</v>
      </c>
      <c r="AI26" s="16" t="n">
        <v>0.426</v>
      </c>
      <c r="AJ26" s="16" t="n">
        <v>0.442</v>
      </c>
      <c r="AK26" s="16" t="n">
        <v>0.451</v>
      </c>
      <c r="AL26" s="16" t="n">
        <v>0.458</v>
      </c>
      <c r="AM26" s="16" t="n">
        <v>0.478</v>
      </c>
      <c r="AN26" s="16" t="n">
        <v>0.492</v>
      </c>
      <c r="AO26" s="16" t="n">
        <v>0.439</v>
      </c>
      <c r="AP26" s="16" t="n">
        <v>0.461</v>
      </c>
      <c r="AQ26" s="16" t="n">
        <v>0.444</v>
      </c>
      <c r="AR26" s="16" t="n">
        <v>0.471</v>
      </c>
      <c r="AS26" s="16" t="n">
        <v>0.462</v>
      </c>
      <c r="AT26" s="16" t="n">
        <v>0.481</v>
      </c>
      <c r="AU26" s="16" t="n">
        <v>0.487</v>
      </c>
      <c r="AV26" s="16" t="n">
        <v>0.477</v>
      </c>
      <c r="AW26" s="16" t="n">
        <v>0.454</v>
      </c>
      <c r="AX26" s="16" t="n">
        <v>0.435</v>
      </c>
      <c r="AY26" s="16" t="n">
        <v>0.418</v>
      </c>
      <c r="AZ26" s="16" t="n">
        <v>0.428</v>
      </c>
      <c r="BA26" s="16" t="n">
        <v>0.44</v>
      </c>
      <c r="BB26" s="16" t="n">
        <v>0.453</v>
      </c>
      <c r="BC26" s="16" t="n">
        <v>0.49</v>
      </c>
      <c r="BD26" s="16" t="n">
        <v>0.507</v>
      </c>
      <c r="BE26" s="16" t="n">
        <v>0.484</v>
      </c>
      <c r="BF26" s="16" t="n">
        <v>0.475</v>
      </c>
      <c r="BG26" s="16" t="n">
        <v>0.473</v>
      </c>
      <c r="BH26" s="16" t="n">
        <v>0.456</v>
      </c>
      <c r="BI26" s="16" t="n">
        <v>0.455</v>
      </c>
      <c r="BJ26" s="16" t="n">
        <v>0.436</v>
      </c>
      <c r="BK26" s="16" t="n">
        <v>0.42</v>
      </c>
      <c r="BL26" s="16" t="n">
        <v>0.42</v>
      </c>
      <c r="BM26" s="16" t="n">
        <v>0.434</v>
      </c>
      <c r="BN26" s="16" t="n">
        <v>0.431</v>
      </c>
      <c r="BO26" s="16" t="n">
        <v>0.432</v>
      </c>
      <c r="BP26" s="16" t="n">
        <v>0.433</v>
      </c>
      <c r="BQ26" s="16" t="n">
        <v>0.44</v>
      </c>
      <c r="BR26" s="16" t="n">
        <v>0.448</v>
      </c>
      <c r="BS26" s="16" t="n">
        <v>0.448</v>
      </c>
      <c r="BT26" s="16" t="n">
        <v>0.436</v>
      </c>
      <c r="BU26" s="16" t="n">
        <v>0.435</v>
      </c>
      <c r="BV26" s="16" t="n">
        <v>0.435</v>
      </c>
      <c r="BW26" s="16" t="n">
        <v>0.435</v>
      </c>
      <c r="BX26" s="16" t="n">
        <v>0.435</v>
      </c>
      <c r="BY26" s="16" t="n">
        <v>0.435</v>
      </c>
      <c r="BZ26" s="16" t="n">
        <v>0.435</v>
      </c>
      <c r="CA26" s="16" t="n">
        <v>0.435</v>
      </c>
      <c r="CB26" s="16" t="n">
        <v>0.435</v>
      </c>
      <c r="CC26" s="16" t="n">
        <v>0.435</v>
      </c>
      <c r="CD26" s="16" t="n">
        <v>0</v>
      </c>
      <c r="CE26" s="16" t="n">
        <v>0</v>
      </c>
      <c r="CF26" s="16" t="n">
        <v>0</v>
      </c>
      <c r="CG26" s="16" t="n">
        <v>0</v>
      </c>
      <c r="CH26" s="16" t="n">
        <v>0</v>
      </c>
      <c r="CI26" s="16" t="n">
        <v>0</v>
      </c>
      <c r="CJ26" s="16" t="n">
        <v>0</v>
      </c>
      <c r="CK26" s="16" t="n">
        <v>0</v>
      </c>
      <c r="CL26" s="16" t="n">
        <v>0</v>
      </c>
      <c r="CM26" s="16" t="n">
        <v>0</v>
      </c>
      <c r="CN26" s="16" t="n">
        <v>0</v>
      </c>
      <c r="CO26" s="16" t="n">
        <v>0</v>
      </c>
      <c r="CP26" s="16" t="n">
        <v>0</v>
      </c>
      <c r="CQ26" s="16" t="n">
        <v>0</v>
      </c>
      <c r="CR26" s="16" t="n">
        <v>0</v>
      </c>
      <c r="CS26" s="16" t="n">
        <v>0</v>
      </c>
      <c r="CT26" s="16" t="n">
        <v>0</v>
      </c>
      <c r="CU26" s="16" t="n">
        <v>0</v>
      </c>
      <c r="CV26" s="16" t="n">
        <v>0</v>
      </c>
      <c r="CW26" s="16" t="n">
        <v>0</v>
      </c>
      <c r="CX26" s="16" t="n">
        <v>0</v>
      </c>
      <c r="CY26" s="16" t="n">
        <v>0</v>
      </c>
      <c r="CZ26" s="16" t="n">
        <v>0</v>
      </c>
      <c r="DA26" s="16" t="n">
        <v>0</v>
      </c>
    </row>
    <row r="28" customFormat="false" ht="14.25" hidden="false" customHeight="false" outlineLevel="0" collapsed="false">
      <c r="E28" s="69" t="s">
        <v>554</v>
      </c>
      <c r="AA28" s="141" t="n">
        <f aca="false">AA24*AA25/1000000</f>
        <v>0</v>
      </c>
      <c r="AB28" s="141" t="n">
        <f aca="false">AB24*AB25/1000000</f>
        <v>0</v>
      </c>
      <c r="AC28" s="141" t="n">
        <f aca="false">AC24*AC25/1000000</f>
        <v>0</v>
      </c>
      <c r="AD28" s="141" t="n">
        <f aca="false">AD24*AD25/1000000</f>
        <v>0</v>
      </c>
      <c r="AE28" s="141" t="n">
        <f aca="false">AE24*AE25/1000000</f>
        <v>1.78284</v>
      </c>
      <c r="AF28" s="141" t="n">
        <f aca="false">AF24*AF25/1000000</f>
        <v>3.6924</v>
      </c>
      <c r="AG28" s="141" t="n">
        <f aca="false">AG24*AG25/1000000</f>
        <v>4.433456</v>
      </c>
      <c r="AH28" s="141" t="n">
        <f aca="false">AH24*AH25/1000000</f>
        <v>4.78</v>
      </c>
      <c r="AI28" s="141" t="n">
        <f aca="false">AI24*AI25/1000000</f>
        <v>7.1496</v>
      </c>
      <c r="AJ28" s="141" t="n">
        <f aca="false">AJ24*AJ25/1000000</f>
        <v>8.2704</v>
      </c>
      <c r="AK28" s="141" t="n">
        <f aca="false">AK24*AK25/1000000</f>
        <v>5.903923</v>
      </c>
      <c r="AL28" s="141" t="n">
        <f aca="false">AL24*AL25/1000000</f>
        <v>5.1012</v>
      </c>
      <c r="AM28" s="141" t="n">
        <f aca="false">AM24*AM25/1000000</f>
        <v>4.0932</v>
      </c>
      <c r="AN28" s="141" t="n">
        <f aca="false">AN24*AN25/1000000</f>
        <v>4.1208</v>
      </c>
      <c r="AO28" s="141" t="n">
        <f aca="false">AO24*AO25/1000000</f>
        <v>5.329691</v>
      </c>
      <c r="AP28" s="141" t="n">
        <f aca="false">AP24*AP25/1000000</f>
        <v>5.1264</v>
      </c>
      <c r="AQ28" s="141" t="n">
        <f aca="false">AQ24*AQ25/1000000</f>
        <v>5.4576</v>
      </c>
      <c r="AR28" s="141" t="n">
        <f aca="false">AR24*AR25/1000000</f>
        <v>5.186</v>
      </c>
      <c r="AS28" s="141" t="n">
        <f aca="false">AS24*AS25/1000000</f>
        <v>5.303626</v>
      </c>
      <c r="AT28" s="141" t="n">
        <f aca="false">AT24*AT25/1000000</f>
        <v>4.4168</v>
      </c>
      <c r="AU28" s="141" t="n">
        <f aca="false">AU24*AU25/1000000</f>
        <v>4.3928</v>
      </c>
      <c r="AV28" s="141" t="n">
        <f aca="false">AV24*AV25/1000000</f>
        <v>5.2992</v>
      </c>
      <c r="AW28" s="141" t="n">
        <f aca="false">AW24*AW25/1000000</f>
        <v>5.656105</v>
      </c>
      <c r="AX28" s="141" t="n">
        <f aca="false">AX24*AX25/1000000</f>
        <v>5.3244</v>
      </c>
      <c r="AY28" s="141" t="n">
        <f aca="false">AY24*AY25/1000000</f>
        <v>4.4172</v>
      </c>
      <c r="AZ28" s="141" t="n">
        <f aca="false">AZ24*AZ25/1000000</f>
        <v>5.07</v>
      </c>
      <c r="BA28" s="141" t="n">
        <f aca="false">BA24*BA25/1000000</f>
        <v>5.941216</v>
      </c>
      <c r="BB28" s="141" t="n">
        <f aca="false">BB24*BB25/1000000</f>
        <v>4.7368</v>
      </c>
      <c r="BC28" s="141" t="n">
        <f aca="false">BC24*BC25/1000000</f>
        <v>4.2436</v>
      </c>
      <c r="BD28" s="141" t="n">
        <f aca="false">BD24*BD25/1000000</f>
        <v>4.354</v>
      </c>
      <c r="BE28" s="141" t="n">
        <f aca="false">BE24*BE25/1000000</f>
        <v>5.379014</v>
      </c>
      <c r="BF28" s="141" t="n">
        <f aca="false">BF24*BF25/1000000</f>
        <v>5.8504</v>
      </c>
      <c r="BG28" s="141" t="n">
        <f aca="false">BG24*BG25/1000000</f>
        <v>5.1528</v>
      </c>
      <c r="BH28" s="141" t="n">
        <f aca="false">BH24*BH25/1000000</f>
        <v>5.3744</v>
      </c>
      <c r="BI28" s="141" t="n">
        <f aca="false">BI24*BI25/1000000</f>
        <v>5.861818</v>
      </c>
      <c r="BJ28" s="141" t="n">
        <f aca="false">BJ24*BJ25/1000000</f>
        <v>6.9096</v>
      </c>
      <c r="BK28" s="141" t="n">
        <f aca="false">BK24*BK25/1000000</f>
        <v>7.0064</v>
      </c>
      <c r="BL28" s="141" t="n">
        <f aca="false">BL24*BL25/1000000</f>
        <v>6.456</v>
      </c>
      <c r="BM28" s="141" t="n">
        <f aca="false">BM24*BM25/1000000</f>
        <v>6.280462</v>
      </c>
      <c r="BN28" s="141" t="n">
        <f aca="false">BN24*BN25/1000000</f>
        <v>6.0796</v>
      </c>
      <c r="BO28" s="141" t="n">
        <f aca="false">BO24*BO25/1000000</f>
        <v>6.1896</v>
      </c>
      <c r="BP28" s="141" t="n">
        <f aca="false">BP24*BP25/1000000</f>
        <v>5.2264</v>
      </c>
      <c r="BQ28" s="141" t="n">
        <f aca="false">BQ24*BQ25/1000000</f>
        <v>5.229441</v>
      </c>
      <c r="BR28" s="141" t="n">
        <f aca="false">BR24*BR25/1000000</f>
        <v>5.2044</v>
      </c>
      <c r="BS28" s="141" t="n">
        <f aca="false">BS24*BS25/1000000</f>
        <v>5.2044</v>
      </c>
      <c r="BT28" s="141" t="n">
        <f aca="false">BT24*BT25/1000000</f>
        <v>3.108</v>
      </c>
      <c r="BU28" s="141" t="n">
        <f aca="false">BU24*BU25/1000000</f>
        <v>3.003891</v>
      </c>
      <c r="BV28" s="141" t="n">
        <f aca="false">BV24*BV25/1000000</f>
        <v>2.9964</v>
      </c>
      <c r="BW28" s="141" t="n">
        <f aca="false">BW24*BW25/1000000</f>
        <v>2.9964</v>
      </c>
      <c r="BX28" s="141" t="n">
        <f aca="false">BX24*BX25/1000000</f>
        <v>2.9964</v>
      </c>
      <c r="BY28" s="141" t="n">
        <f aca="false">BY24*BY25/1000000</f>
        <v>3.003891</v>
      </c>
      <c r="BZ28" s="141" t="n">
        <f aca="false">BZ24*BZ25/1000000</f>
        <v>2.9964</v>
      </c>
      <c r="CA28" s="141" t="n">
        <f aca="false">CA24*CA25/1000000</f>
        <v>2.9964</v>
      </c>
      <c r="CB28" s="141" t="n">
        <f aca="false">CB24*CB25/1000000</f>
        <v>2.9964</v>
      </c>
      <c r="CC28" s="141" t="n">
        <f aca="false">CC24*CC25/1000000</f>
        <v>0.292149</v>
      </c>
      <c r="CD28" s="141" t="n">
        <f aca="false">CD24*CD25/1000000</f>
        <v>0</v>
      </c>
      <c r="CE28" s="141" t="n">
        <f aca="false">CE24*CE25/1000000</f>
        <v>0</v>
      </c>
      <c r="CF28" s="141" t="n">
        <f aca="false">CF24*CF25/1000000</f>
        <v>0</v>
      </c>
      <c r="CG28" s="141" t="n">
        <f aca="false">CG24*CG25/1000000</f>
        <v>0</v>
      </c>
      <c r="CH28" s="141" t="n">
        <f aca="false">CH24*CH25/1000000</f>
        <v>0</v>
      </c>
      <c r="CI28" s="141" t="n">
        <f aca="false">CI24*CI25/1000000</f>
        <v>0</v>
      </c>
      <c r="CJ28" s="141" t="n">
        <f aca="false">CJ24*CJ25/1000000</f>
        <v>0</v>
      </c>
      <c r="CK28" s="141" t="n">
        <f aca="false">CK24*CK25/1000000</f>
        <v>0</v>
      </c>
      <c r="CL28" s="141" t="n">
        <f aca="false">CL24*CL25/1000000</f>
        <v>0</v>
      </c>
      <c r="CM28" s="141" t="n">
        <f aca="false">CM24*CM25/1000000</f>
        <v>0</v>
      </c>
      <c r="CN28" s="141" t="n">
        <f aca="false">CN24*CN25/1000000</f>
        <v>0</v>
      </c>
      <c r="CO28" s="141" t="n">
        <f aca="false">CO24*CO25/1000000</f>
        <v>0</v>
      </c>
      <c r="CP28" s="141" t="n">
        <f aca="false">CP24*CP25/1000000</f>
        <v>0</v>
      </c>
      <c r="CQ28" s="141" t="n">
        <f aca="false">CQ24*CQ25/1000000</f>
        <v>0</v>
      </c>
      <c r="CR28" s="141" t="n">
        <f aca="false">CR24*CR25/1000000</f>
        <v>0</v>
      </c>
      <c r="CS28" s="141" t="n">
        <f aca="false">CS24*CS25/1000000</f>
        <v>0</v>
      </c>
      <c r="CT28" s="141" t="n">
        <f aca="false">CT24*CT25/1000000</f>
        <v>0</v>
      </c>
      <c r="CU28" s="141" t="n">
        <f aca="false">CU24*CU25/1000000</f>
        <v>0</v>
      </c>
      <c r="CV28" s="141" t="n">
        <f aca="false">CV24*CV25/1000000</f>
        <v>0</v>
      </c>
      <c r="CW28" s="141" t="n">
        <f aca="false">CW24*CW25/1000000</f>
        <v>0</v>
      </c>
      <c r="CX28" s="141" t="n">
        <f aca="false">CX24*CX25/1000000</f>
        <v>0</v>
      </c>
      <c r="CY28" s="141" t="n">
        <f aca="false">CY24*CY25/1000000</f>
        <v>0</v>
      </c>
      <c r="CZ28" s="141" t="n">
        <f aca="false">CZ24*CZ25/1000000</f>
        <v>0</v>
      </c>
      <c r="DA28" s="141" t="n">
        <f aca="false">DA24*DA25/1000000</f>
        <v>0</v>
      </c>
    </row>
    <row r="29" customFormat="false" ht="14.25" hidden="false" customHeight="false" outlineLevel="0" collapsed="false">
      <c r="E29" s="69" t="s">
        <v>555</v>
      </c>
      <c r="AA29" s="141" t="n">
        <f aca="false">AA28*AA26</f>
        <v>0</v>
      </c>
      <c r="AB29" s="141" t="n">
        <f aca="false">AB28*AB26</f>
        <v>0</v>
      </c>
      <c r="AC29" s="141" t="n">
        <f aca="false">AC28*AC26</f>
        <v>0</v>
      </c>
      <c r="AD29" s="141" t="n">
        <f aca="false">AD28*AD26</f>
        <v>0</v>
      </c>
      <c r="AE29" s="141" t="n">
        <f aca="false">AE28*AE26</f>
        <v>0</v>
      </c>
      <c r="AF29" s="141" t="n">
        <f aca="false">AF28*AF26</f>
        <v>1.403112</v>
      </c>
      <c r="AG29" s="141" t="n">
        <f aca="false">AG28*AG26</f>
        <v>1.786682768</v>
      </c>
      <c r="AH29" s="141" t="n">
        <f aca="false">AH28*AH26</f>
        <v>1.95024</v>
      </c>
      <c r="AI29" s="141" t="n">
        <f aca="false">AI28*AI26</f>
        <v>3.0457296</v>
      </c>
      <c r="AJ29" s="141" t="n">
        <f aca="false">AJ28*AJ26</f>
        <v>3.6555168</v>
      </c>
      <c r="AK29" s="141" t="n">
        <f aca="false">AK28*AK26</f>
        <v>2.662669273</v>
      </c>
      <c r="AL29" s="141" t="n">
        <f aca="false">AL28*AL26</f>
        <v>2.3363496</v>
      </c>
      <c r="AM29" s="141" t="n">
        <f aca="false">AM28*AM26</f>
        <v>1.9565496</v>
      </c>
      <c r="AN29" s="141" t="n">
        <f aca="false">AN28*AN26</f>
        <v>2.0274336</v>
      </c>
      <c r="AO29" s="141" t="n">
        <f aca="false">AO28*AO26</f>
        <v>2.339734349</v>
      </c>
      <c r="AP29" s="141" t="n">
        <f aca="false">AP28*AP26</f>
        <v>2.3632704</v>
      </c>
      <c r="AQ29" s="141" t="n">
        <f aca="false">AQ28*AQ26</f>
        <v>2.4231744</v>
      </c>
      <c r="AR29" s="141" t="n">
        <f aca="false">AR28*AR26</f>
        <v>2.442606</v>
      </c>
      <c r="AS29" s="141" t="n">
        <f aca="false">AS28*AS26</f>
        <v>2.450275212</v>
      </c>
      <c r="AT29" s="141" t="n">
        <f aca="false">AT28*AT26</f>
        <v>2.1244808</v>
      </c>
      <c r="AU29" s="141" t="n">
        <f aca="false">AU28*AU26</f>
        <v>2.1392936</v>
      </c>
      <c r="AV29" s="141" t="n">
        <f aca="false">AV28*AV26</f>
        <v>2.5277184</v>
      </c>
      <c r="AW29" s="141" t="n">
        <f aca="false">AW28*AW26</f>
        <v>2.56787167</v>
      </c>
      <c r="AX29" s="141" t="n">
        <f aca="false">AX28*AX26</f>
        <v>2.316114</v>
      </c>
      <c r="AY29" s="141" t="n">
        <f aca="false">AY28*AY26</f>
        <v>1.8463896</v>
      </c>
      <c r="AZ29" s="141" t="n">
        <f aca="false">AZ28*AZ26</f>
        <v>2.16996</v>
      </c>
      <c r="BA29" s="141" t="n">
        <f aca="false">BA28*BA26</f>
        <v>2.61413504</v>
      </c>
      <c r="BB29" s="141" t="n">
        <f aca="false">BB28*BB26</f>
        <v>2.1457704</v>
      </c>
      <c r="BC29" s="141" t="n">
        <f aca="false">BC28*BC26</f>
        <v>2.079364</v>
      </c>
      <c r="BD29" s="141" t="n">
        <f aca="false">BD28*BD26</f>
        <v>2.207478</v>
      </c>
      <c r="BE29" s="141" t="n">
        <f aca="false">BE28*BE26</f>
        <v>2.603442776</v>
      </c>
      <c r="BF29" s="141" t="n">
        <f aca="false">BF28*BF26</f>
        <v>2.77894</v>
      </c>
      <c r="BG29" s="141" t="n">
        <f aca="false">BG28*BG26</f>
        <v>2.4372744</v>
      </c>
      <c r="BH29" s="141" t="n">
        <f aca="false">BH28*BH26</f>
        <v>2.4507264</v>
      </c>
      <c r="BI29" s="141" t="n">
        <f aca="false">BI28*BI26</f>
        <v>2.66712719</v>
      </c>
      <c r="BJ29" s="141" t="n">
        <f aca="false">BJ28*BJ26</f>
        <v>3.0125856</v>
      </c>
      <c r="BK29" s="141" t="n">
        <f aca="false">BK28*BK26</f>
        <v>2.942688</v>
      </c>
      <c r="BL29" s="141" t="n">
        <f aca="false">BL28*BL26</f>
        <v>2.71152</v>
      </c>
      <c r="BM29" s="141" t="n">
        <f aca="false">BM28*BM26</f>
        <v>2.725720508</v>
      </c>
      <c r="BN29" s="141" t="n">
        <f aca="false">BN28*BN26</f>
        <v>2.6203076</v>
      </c>
      <c r="BO29" s="141" t="n">
        <f aca="false">BO28*BO26</f>
        <v>2.6739072</v>
      </c>
      <c r="BP29" s="141" t="n">
        <f aca="false">BP28*BP26</f>
        <v>2.2630312</v>
      </c>
      <c r="BQ29" s="141" t="n">
        <f aca="false">BQ28*BQ26</f>
        <v>2.30095404</v>
      </c>
      <c r="BR29" s="141" t="n">
        <f aca="false">BR28*BR26</f>
        <v>2.3315712</v>
      </c>
      <c r="BS29" s="141" t="n">
        <f aca="false">BS28*BS26</f>
        <v>2.3315712</v>
      </c>
      <c r="BT29" s="141" t="n">
        <f aca="false">BT28*BT26</f>
        <v>1.355088</v>
      </c>
      <c r="BU29" s="141" t="n">
        <f aca="false">BU28*BU26</f>
        <v>1.306692585</v>
      </c>
      <c r="BV29" s="141" t="n">
        <f aca="false">BV28*BV26</f>
        <v>1.303434</v>
      </c>
      <c r="BW29" s="141" t="n">
        <f aca="false">BW28*BW26</f>
        <v>1.303434</v>
      </c>
      <c r="BX29" s="141" t="n">
        <f aca="false">BX28*BX26</f>
        <v>1.303434</v>
      </c>
      <c r="BY29" s="141" t="n">
        <f aca="false">BY28*BY26</f>
        <v>1.306692585</v>
      </c>
      <c r="BZ29" s="141" t="n">
        <f aca="false">BZ28*BZ26</f>
        <v>1.303434</v>
      </c>
      <c r="CA29" s="141" t="n">
        <f aca="false">CA28*CA26</f>
        <v>1.303434</v>
      </c>
      <c r="CB29" s="141" t="n">
        <f aca="false">CB28*CB26</f>
        <v>1.303434</v>
      </c>
      <c r="CC29" s="141" t="n">
        <f aca="false">CC28*CC26</f>
        <v>0.127084815</v>
      </c>
      <c r="CD29" s="141" t="n">
        <f aca="false">CD28*CD26</f>
        <v>0</v>
      </c>
      <c r="CE29" s="141" t="n">
        <f aca="false">CE28*CE26</f>
        <v>0</v>
      </c>
      <c r="CF29" s="141" t="n">
        <f aca="false">CF28*CF26</f>
        <v>0</v>
      </c>
      <c r="CG29" s="141" t="n">
        <f aca="false">CG28*CG26</f>
        <v>0</v>
      </c>
      <c r="CH29" s="141" t="n">
        <f aca="false">CH28*CH26</f>
        <v>0</v>
      </c>
      <c r="CI29" s="141" t="n">
        <f aca="false">CI28*CI26</f>
        <v>0</v>
      </c>
      <c r="CJ29" s="141" t="n">
        <f aca="false">CJ28*CJ26</f>
        <v>0</v>
      </c>
      <c r="CK29" s="141" t="n">
        <f aca="false">CK28*CK26</f>
        <v>0</v>
      </c>
      <c r="CL29" s="141" t="n">
        <f aca="false">CL28*CL26</f>
        <v>0</v>
      </c>
      <c r="CM29" s="141" t="n">
        <f aca="false">CM28*CM26</f>
        <v>0</v>
      </c>
      <c r="CN29" s="141" t="n">
        <f aca="false">CN28*CN26</f>
        <v>0</v>
      </c>
      <c r="CO29" s="141" t="n">
        <f aca="false">CO28*CO26</f>
        <v>0</v>
      </c>
      <c r="CP29" s="141" t="n">
        <f aca="false">CP28*CP26</f>
        <v>0</v>
      </c>
      <c r="CQ29" s="141" t="n">
        <f aca="false">CQ28*CQ26</f>
        <v>0</v>
      </c>
      <c r="CR29" s="141" t="n">
        <f aca="false">CR28*CR26</f>
        <v>0</v>
      </c>
      <c r="CS29" s="141" t="n">
        <f aca="false">CS28*CS26</f>
        <v>0</v>
      </c>
      <c r="CT29" s="141" t="n">
        <f aca="false">CT28*CT26</f>
        <v>0</v>
      </c>
      <c r="CU29" s="141" t="n">
        <f aca="false">CU28*CU26</f>
        <v>0</v>
      </c>
      <c r="CV29" s="141" t="n">
        <f aca="false">CV28*CV26</f>
        <v>0</v>
      </c>
      <c r="CW29" s="141" t="n">
        <f aca="false">CW28*CW26</f>
        <v>0</v>
      </c>
      <c r="CX29" s="141" t="n">
        <f aca="false">CX28*CX26</f>
        <v>0</v>
      </c>
      <c r="CY29" s="141" t="n">
        <f aca="false">CY28*CY26</f>
        <v>0</v>
      </c>
      <c r="CZ29" s="141" t="n">
        <f aca="false">CZ28*CZ26</f>
        <v>0</v>
      </c>
      <c r="DA29" s="141" t="n">
        <f aca="false">DA28*DA26</f>
        <v>0</v>
      </c>
    </row>
    <row r="30" customFormat="false" ht="14.25" hidden="false" customHeight="false" outlineLevel="0" collapsed="false">
      <c r="E30" s="69" t="s">
        <v>556</v>
      </c>
      <c r="AA30" s="141" t="n">
        <f aca="false">IF($F$15=0,0,AA29/$F$15)</f>
        <v>0</v>
      </c>
      <c r="AB30" s="141" t="n">
        <f aca="false">IF($F$15=0,0,AB29/$F$15)</f>
        <v>0</v>
      </c>
      <c r="AC30" s="141" t="n">
        <f aca="false">IF($F$15=0,0,AC29/$F$15)</f>
        <v>0</v>
      </c>
      <c r="AD30" s="141" t="n">
        <f aca="false">IF($F$15=0,0,AD29/$F$15)</f>
        <v>0</v>
      </c>
      <c r="AE30" s="141" t="n">
        <f aca="false">IF($F$15=0,0,AE29/$F$15)</f>
        <v>0</v>
      </c>
      <c r="AF30" s="141" t="n">
        <f aca="false">IF($F$15=0,0,AF29/$F$15)</f>
        <v>2.98534468085106</v>
      </c>
      <c r="AG30" s="141" t="n">
        <f aca="false">IF($F$15=0,0,AG29/$F$15)</f>
        <v>3.80145269787234</v>
      </c>
      <c r="AH30" s="141" t="n">
        <f aca="false">IF($F$15=0,0,AH29/$F$15)</f>
        <v>4.14944680851064</v>
      </c>
      <c r="AI30" s="141" t="n">
        <f aca="false">IF($F$15=0,0,AI29/$F$15)</f>
        <v>6.48027574468085</v>
      </c>
      <c r="AJ30" s="141" t="n">
        <f aca="false">IF($F$15=0,0,AJ29/$F$15)</f>
        <v>7.77769531914894</v>
      </c>
      <c r="AK30" s="141" t="n">
        <f aca="false">IF($F$15=0,0,AK29/$F$15)</f>
        <v>5.66525377234043</v>
      </c>
      <c r="AL30" s="141" t="n">
        <f aca="false">IF($F$15=0,0,AL29/$F$15)</f>
        <v>4.97095659574468</v>
      </c>
      <c r="AM30" s="141" t="n">
        <f aca="false">IF($F$15=0,0,AM29/$F$15)</f>
        <v>4.1628714893617</v>
      </c>
      <c r="AN30" s="141" t="n">
        <f aca="false">IF($F$15=0,0,AN29/$F$15)</f>
        <v>4.3136885106383</v>
      </c>
      <c r="AO30" s="141" t="n">
        <f aca="false">IF($F$15=0,0,AO29/$F$15)</f>
        <v>4.9781581893617</v>
      </c>
      <c r="AP30" s="141" t="n">
        <f aca="false">IF($F$15=0,0,AP29/$F$15)</f>
        <v>5.02823489361702</v>
      </c>
      <c r="AQ30" s="141" t="n">
        <f aca="false">IF($F$15=0,0,AQ29/$F$15)</f>
        <v>5.15569021276596</v>
      </c>
      <c r="AR30" s="141" t="n">
        <f aca="false">IF($F$15=0,0,AR29/$F$15)</f>
        <v>5.19703404255319</v>
      </c>
      <c r="AS30" s="141" t="n">
        <f aca="false">IF($F$15=0,0,AS29/$F$15)</f>
        <v>5.21335151489362</v>
      </c>
      <c r="AT30" s="141" t="n">
        <f aca="false">IF($F$15=0,0,AT29/$F$15)</f>
        <v>4.52017191489362</v>
      </c>
      <c r="AU30" s="141" t="n">
        <f aca="false">IF($F$15=0,0,AU29/$F$15)</f>
        <v>4.5516885106383</v>
      </c>
      <c r="AV30" s="141" t="n">
        <f aca="false">IF($F$15=0,0,AV29/$F$15)</f>
        <v>5.37812425531915</v>
      </c>
      <c r="AW30" s="141" t="n">
        <f aca="false">IF($F$15=0,0,AW29/$F$15)</f>
        <v>5.46355674468085</v>
      </c>
      <c r="AX30" s="141" t="n">
        <f aca="false">IF($F$15=0,0,AX29/$F$15)</f>
        <v>4.92790212765958</v>
      </c>
      <c r="AY30" s="141" t="n">
        <f aca="false">IF($F$15=0,0,AY29/$F$15)</f>
        <v>3.9284885106383</v>
      </c>
      <c r="AZ30" s="141" t="n">
        <f aca="false">IF($F$15=0,0,AZ29/$F$15)</f>
        <v>4.61693617021277</v>
      </c>
      <c r="BA30" s="141" t="n">
        <f aca="false">IF($F$15=0,0,BA29/$F$15)</f>
        <v>5.56198944680851</v>
      </c>
      <c r="BB30" s="141" t="n">
        <f aca="false">IF($F$15=0,0,BB29/$F$15)</f>
        <v>4.56546893617021</v>
      </c>
      <c r="BC30" s="141" t="n">
        <f aca="false">IF($F$15=0,0,BC29/$F$15)</f>
        <v>4.42417872340426</v>
      </c>
      <c r="BD30" s="141" t="n">
        <f aca="false">IF($F$15=0,0,BD29/$F$15)</f>
        <v>4.69676170212766</v>
      </c>
      <c r="BE30" s="141" t="n">
        <f aca="false">IF($F$15=0,0,BE29/$F$15)</f>
        <v>5.53923994893617</v>
      </c>
      <c r="BF30" s="141" t="n">
        <f aca="false">IF($F$15=0,0,BF29/$F$15)</f>
        <v>5.91263829787234</v>
      </c>
      <c r="BG30" s="141" t="n">
        <f aca="false">IF($F$15=0,0,BG29/$F$15)</f>
        <v>5.18569021276596</v>
      </c>
      <c r="BH30" s="141" t="n">
        <f aca="false">IF($F$15=0,0,BH29/$F$15)</f>
        <v>5.2143114893617</v>
      </c>
      <c r="BI30" s="141" t="n">
        <f aca="false">IF($F$15=0,0,BI29/$F$15)</f>
        <v>5.67473870212766</v>
      </c>
      <c r="BJ30" s="141" t="n">
        <f aca="false">IF($F$15=0,0,BJ29/$F$15)</f>
        <v>6.40975659574468</v>
      </c>
      <c r="BK30" s="141" t="n">
        <f aca="false">IF($F$15=0,0,BK29/$F$15)</f>
        <v>6.26103829787234</v>
      </c>
      <c r="BL30" s="141" t="n">
        <f aca="false">IF($F$15=0,0,BL29/$F$15)</f>
        <v>5.7691914893617</v>
      </c>
      <c r="BM30" s="141" t="n">
        <f aca="false">IF($F$15=0,0,BM29/$F$15)</f>
        <v>5.79940533617021</v>
      </c>
      <c r="BN30" s="141" t="n">
        <f aca="false">IF($F$15=0,0,BN29/$F$15)</f>
        <v>5.57512255319149</v>
      </c>
      <c r="BO30" s="141" t="n">
        <f aca="false">IF($F$15=0,0,BO29/$F$15)</f>
        <v>5.68916425531915</v>
      </c>
      <c r="BP30" s="141" t="n">
        <f aca="false">IF($F$15=0,0,BP29/$F$15)</f>
        <v>4.81496</v>
      </c>
      <c r="BQ30" s="141" t="n">
        <f aca="false">IF($F$15=0,0,BQ29/$F$15)</f>
        <v>4.89564689361702</v>
      </c>
      <c r="BR30" s="141" t="n">
        <f aca="false">IF($F$15=0,0,BR29/$F$15)</f>
        <v>4.96078978723404</v>
      </c>
      <c r="BS30" s="141" t="n">
        <f aca="false">IF($F$15=0,0,BS29/$F$15)</f>
        <v>4.96078978723404</v>
      </c>
      <c r="BT30" s="141" t="n">
        <f aca="false">IF($F$15=0,0,BT29/$F$15)</f>
        <v>2.88316595744681</v>
      </c>
      <c r="BU30" s="141" t="n">
        <f aca="false">IF($F$15=0,0,BU29/$F$15)</f>
        <v>2.7801969893617</v>
      </c>
      <c r="BV30" s="141" t="n">
        <f aca="false">IF($F$15=0,0,BV29/$F$15)</f>
        <v>2.77326382978723</v>
      </c>
      <c r="BW30" s="141" t="n">
        <f aca="false">IF($F$15=0,0,BW29/$F$15)</f>
        <v>2.77326382978723</v>
      </c>
      <c r="BX30" s="141" t="n">
        <f aca="false">IF($F$15=0,0,BX29/$F$15)</f>
        <v>2.77326382978723</v>
      </c>
      <c r="BY30" s="141" t="n">
        <f aca="false">IF($F$15=0,0,BY29/$F$15)</f>
        <v>2.7801969893617</v>
      </c>
      <c r="BZ30" s="141" t="n">
        <f aca="false">IF($F$15=0,0,BZ29/$F$15)</f>
        <v>2.77326382978723</v>
      </c>
      <c r="CA30" s="141" t="n">
        <f aca="false">IF($F$15=0,0,CA29/$F$15)</f>
        <v>2.77326382978723</v>
      </c>
      <c r="CB30" s="141" t="n">
        <f aca="false">IF($F$15=0,0,CB29/$F$15)</f>
        <v>2.77326382978723</v>
      </c>
      <c r="CC30" s="141" t="n">
        <f aca="false">IF($F$15=0,0,CC29/$F$15)</f>
        <v>0.270393223404255</v>
      </c>
      <c r="CD30" s="141" t="n">
        <f aca="false">IF($F$15=0,0,CD29/$F$15)</f>
        <v>0</v>
      </c>
      <c r="CE30" s="141" t="n">
        <f aca="false">IF($F$15=0,0,CE29/$F$15)</f>
        <v>0</v>
      </c>
      <c r="CF30" s="141" t="n">
        <f aca="false">IF($F$15=0,0,CF29/$F$15)</f>
        <v>0</v>
      </c>
      <c r="CG30" s="141" t="n">
        <f aca="false">IF($F$15=0,0,CG29/$F$15)</f>
        <v>0</v>
      </c>
      <c r="CH30" s="141" t="n">
        <f aca="false">IF($F$15=0,0,CH29/$F$15)</f>
        <v>0</v>
      </c>
      <c r="CI30" s="141" t="n">
        <f aca="false">IF($F$15=0,0,CI29/$F$15)</f>
        <v>0</v>
      </c>
      <c r="CJ30" s="141" t="n">
        <f aca="false">IF($F$15=0,0,CJ29/$F$15)</f>
        <v>0</v>
      </c>
      <c r="CK30" s="141" t="n">
        <f aca="false">IF($F$15=0,0,CK29/$F$15)</f>
        <v>0</v>
      </c>
      <c r="CL30" s="141" t="n">
        <f aca="false">IF($F$15=0,0,CL29/$F$15)</f>
        <v>0</v>
      </c>
      <c r="CM30" s="141" t="n">
        <f aca="false">IF($F$15=0,0,CM29/$F$15)</f>
        <v>0</v>
      </c>
      <c r="CN30" s="141" t="n">
        <f aca="false">IF($F$15=0,0,CN29/$F$15)</f>
        <v>0</v>
      </c>
      <c r="CO30" s="141" t="n">
        <f aca="false">IF($F$15=0,0,CO29/$F$15)</f>
        <v>0</v>
      </c>
      <c r="CP30" s="141" t="n">
        <f aca="false">IF($F$15=0,0,CP29/$F$15)</f>
        <v>0</v>
      </c>
      <c r="CQ30" s="141" t="n">
        <f aca="false">IF($F$15=0,0,CQ29/$F$15)</f>
        <v>0</v>
      </c>
      <c r="CR30" s="141" t="n">
        <f aca="false">IF($F$15=0,0,CR29/$F$15)</f>
        <v>0</v>
      </c>
      <c r="CS30" s="141" t="n">
        <f aca="false">IF($F$15=0,0,CS29/$F$15)</f>
        <v>0</v>
      </c>
      <c r="CT30" s="141" t="n">
        <f aca="false">IF($F$15=0,0,CT29/$F$15)</f>
        <v>0</v>
      </c>
      <c r="CU30" s="141" t="n">
        <f aca="false">IF($F$15=0,0,CU29/$F$15)</f>
        <v>0</v>
      </c>
      <c r="CV30" s="141" t="n">
        <f aca="false">IF($F$15=0,0,CV29/$F$15)</f>
        <v>0</v>
      </c>
      <c r="CW30" s="141" t="n">
        <f aca="false">IF($F$15=0,0,CW29/$F$15)</f>
        <v>0</v>
      </c>
      <c r="CX30" s="141" t="n">
        <f aca="false">IF($F$15=0,0,CX29/$F$15)</f>
        <v>0</v>
      </c>
      <c r="CY30" s="141" t="n">
        <f aca="false">IF($F$15=0,0,CY29/$F$15)</f>
        <v>0</v>
      </c>
      <c r="CZ30" s="141" t="n">
        <f aca="false">IF($F$15=0,0,CZ29/$F$15)</f>
        <v>0</v>
      </c>
      <c r="DA30" s="141" t="n">
        <f aca="false">IF($F$15=0,0,DA29/$F$15)</f>
        <v>0</v>
      </c>
    </row>
    <row r="31" customFormat="false" ht="14.25" hidden="false" customHeight="false" outlineLevel="0" collapsed="false">
      <c r="E31" s="69" t="s">
        <v>557</v>
      </c>
      <c r="AA31" s="141" t="n">
        <f aca="false">AA30/(1-$F$16)</f>
        <v>0</v>
      </c>
      <c r="AB31" s="141" t="n">
        <f aca="false">AB30/(1-$F$16)</f>
        <v>0</v>
      </c>
      <c r="AC31" s="141" t="n">
        <f aca="false">AC30/(1-$F$16)</f>
        <v>0</v>
      </c>
      <c r="AD31" s="141" t="n">
        <f aca="false">AD30/(1-$F$16)</f>
        <v>0</v>
      </c>
      <c r="AE31" s="141" t="n">
        <f aca="false">AE30/(1-$F$16)</f>
        <v>0</v>
      </c>
      <c r="AF31" s="141" t="n">
        <f aca="false">AF30/(1-$F$16)</f>
        <v>3.31704964539007</v>
      </c>
      <c r="AG31" s="141" t="n">
        <f aca="false">AG30/(1-$F$16)</f>
        <v>4.22383633096927</v>
      </c>
      <c r="AH31" s="141" t="n">
        <f aca="false">AH30/(1-$F$16)</f>
        <v>4.61049645390071</v>
      </c>
      <c r="AI31" s="141" t="n">
        <f aca="false">AI30/(1-$F$16)</f>
        <v>7.20030638297872</v>
      </c>
      <c r="AJ31" s="141" t="n">
        <f aca="false">AJ30/(1-$F$16)</f>
        <v>8.64188368794326</v>
      </c>
      <c r="AK31" s="141" t="n">
        <f aca="false">AK30/(1-$F$16)</f>
        <v>6.29472641371159</v>
      </c>
      <c r="AL31" s="141" t="n">
        <f aca="false">AL30/(1-$F$16)</f>
        <v>5.52328510638298</v>
      </c>
      <c r="AM31" s="141" t="n">
        <f aca="false">AM30/(1-$F$16)</f>
        <v>4.62541276595745</v>
      </c>
      <c r="AN31" s="141" t="n">
        <f aca="false">AN30/(1-$F$16)</f>
        <v>4.79298723404255</v>
      </c>
      <c r="AO31" s="141" t="n">
        <f aca="false">AO30/(1-$F$16)</f>
        <v>5.53128687706856</v>
      </c>
      <c r="AP31" s="141" t="n">
        <f aca="false">AP30/(1-$F$16)</f>
        <v>5.58692765957447</v>
      </c>
      <c r="AQ31" s="141" t="n">
        <f aca="false">AQ30/(1-$F$16)</f>
        <v>5.72854468085107</v>
      </c>
      <c r="AR31" s="141" t="n">
        <f aca="false">AR30/(1-$F$16)</f>
        <v>5.77448226950355</v>
      </c>
      <c r="AS31" s="141" t="n">
        <f aca="false">AS30/(1-$F$16)</f>
        <v>5.79261279432624</v>
      </c>
      <c r="AT31" s="141" t="n">
        <f aca="false">AT30/(1-$F$16)</f>
        <v>5.02241323877069</v>
      </c>
      <c r="AU31" s="141" t="n">
        <f aca="false">AU30/(1-$F$16)</f>
        <v>5.057431678487</v>
      </c>
      <c r="AV31" s="141" t="n">
        <f aca="false">AV30/(1-$F$16)</f>
        <v>5.97569361702128</v>
      </c>
      <c r="AW31" s="141" t="n">
        <f aca="false">AW30/(1-$F$16)</f>
        <v>6.07061860520095</v>
      </c>
      <c r="AX31" s="141" t="n">
        <f aca="false">AX30/(1-$F$16)</f>
        <v>5.47544680851064</v>
      </c>
      <c r="AY31" s="141" t="n">
        <f aca="false">AY30/(1-$F$16)</f>
        <v>4.36498723404255</v>
      </c>
      <c r="AZ31" s="141" t="n">
        <f aca="false">AZ30/(1-$F$16)</f>
        <v>5.12992907801419</v>
      </c>
      <c r="BA31" s="141" t="n">
        <f aca="false">BA30/(1-$F$16)</f>
        <v>6.17998827423168</v>
      </c>
      <c r="BB31" s="141" t="n">
        <f aca="false">BB30/(1-$F$16)</f>
        <v>5.07274326241135</v>
      </c>
      <c r="BC31" s="141" t="n">
        <f aca="false">BC30/(1-$F$16)</f>
        <v>4.91575413711584</v>
      </c>
      <c r="BD31" s="141" t="n">
        <f aca="false">BD30/(1-$F$16)</f>
        <v>5.21862411347518</v>
      </c>
      <c r="BE31" s="141" t="n">
        <f aca="false">BE30/(1-$F$16)</f>
        <v>6.15471105437352</v>
      </c>
      <c r="BF31" s="141" t="n">
        <f aca="false">BF30/(1-$F$16)</f>
        <v>6.56959810874704</v>
      </c>
      <c r="BG31" s="141" t="n">
        <f aca="false">BG30/(1-$F$16)</f>
        <v>5.7618780141844</v>
      </c>
      <c r="BH31" s="141" t="n">
        <f aca="false">BH30/(1-$F$16)</f>
        <v>5.79367943262411</v>
      </c>
      <c r="BI31" s="141" t="n">
        <f aca="false">BI30/(1-$F$16)</f>
        <v>6.30526522458629</v>
      </c>
      <c r="BJ31" s="141" t="n">
        <f aca="false">BJ30/(1-$F$16)</f>
        <v>7.12195177304965</v>
      </c>
      <c r="BK31" s="141" t="n">
        <f aca="false">BK30/(1-$F$16)</f>
        <v>6.95670921985816</v>
      </c>
      <c r="BL31" s="141" t="n">
        <f aca="false">BL30/(1-$F$16)</f>
        <v>6.41021276595745</v>
      </c>
      <c r="BM31" s="141" t="n">
        <f aca="false">BM30/(1-$F$16)</f>
        <v>6.44378370685579</v>
      </c>
      <c r="BN31" s="141" t="n">
        <f aca="false">BN30/(1-$F$16)</f>
        <v>6.19458061465721</v>
      </c>
      <c r="BO31" s="141" t="n">
        <f aca="false">BO30/(1-$F$16)</f>
        <v>6.32129361702128</v>
      </c>
      <c r="BP31" s="141" t="n">
        <f aca="false">BP30/(1-$F$16)</f>
        <v>5.34995555555556</v>
      </c>
      <c r="BQ31" s="141" t="n">
        <f aca="false">BQ30/(1-$F$16)</f>
        <v>5.43960765957447</v>
      </c>
      <c r="BR31" s="141" t="n">
        <f aca="false">BR30/(1-$F$16)</f>
        <v>5.51198865248227</v>
      </c>
      <c r="BS31" s="141" t="n">
        <f aca="false">BS30/(1-$F$16)</f>
        <v>5.51198865248227</v>
      </c>
      <c r="BT31" s="141" t="n">
        <f aca="false">BT30/(1-$F$16)</f>
        <v>3.20351773049645</v>
      </c>
      <c r="BU31" s="141" t="n">
        <f aca="false">BU30/(1-$F$16)</f>
        <v>3.08910776595745</v>
      </c>
      <c r="BV31" s="141" t="n">
        <f aca="false">BV30/(1-$F$16)</f>
        <v>3.08140425531915</v>
      </c>
      <c r="BW31" s="141" t="n">
        <f aca="false">BW30/(1-$F$16)</f>
        <v>3.08140425531915</v>
      </c>
      <c r="BX31" s="141" t="n">
        <f aca="false">BX30/(1-$F$16)</f>
        <v>3.08140425531915</v>
      </c>
      <c r="BY31" s="141" t="n">
        <f aca="false">BY30/(1-$F$16)</f>
        <v>3.08910776595745</v>
      </c>
      <c r="BZ31" s="141" t="n">
        <f aca="false">BZ30/(1-$F$16)</f>
        <v>3.08140425531915</v>
      </c>
      <c r="CA31" s="141" t="n">
        <f aca="false">CA30/(1-$F$16)</f>
        <v>3.08140425531915</v>
      </c>
      <c r="CB31" s="141" t="n">
        <f aca="false">CB30/(1-$F$16)</f>
        <v>3.08140425531915</v>
      </c>
      <c r="CC31" s="141" t="n">
        <f aca="false">CC30/(1-$F$16)</f>
        <v>0.300436914893617</v>
      </c>
      <c r="CD31" s="141" t="n">
        <f aca="false">CD30/(1-$F$16)</f>
        <v>0</v>
      </c>
      <c r="CE31" s="141" t="n">
        <f aca="false">CE30/(1-$F$16)</f>
        <v>0</v>
      </c>
      <c r="CF31" s="141" t="n">
        <f aca="false">CF30/(1-$F$16)</f>
        <v>0</v>
      </c>
      <c r="CG31" s="141" t="n">
        <f aca="false">CG30/(1-$F$16)</f>
        <v>0</v>
      </c>
      <c r="CH31" s="141" t="n">
        <f aca="false">CH30/(1-$F$16)</f>
        <v>0</v>
      </c>
      <c r="CI31" s="141" t="n">
        <f aca="false">CI30/(1-$F$16)</f>
        <v>0</v>
      </c>
      <c r="CJ31" s="141" t="n">
        <f aca="false">CJ30/(1-$F$16)</f>
        <v>0</v>
      </c>
      <c r="CK31" s="141" t="n">
        <f aca="false">CK30/(1-$F$16)</f>
        <v>0</v>
      </c>
      <c r="CL31" s="141" t="n">
        <f aca="false">CL30/(1-$F$16)</f>
        <v>0</v>
      </c>
      <c r="CM31" s="141" t="n">
        <f aca="false">CM30/(1-$F$16)</f>
        <v>0</v>
      </c>
      <c r="CN31" s="141" t="n">
        <f aca="false">CN30/(1-$F$16)</f>
        <v>0</v>
      </c>
      <c r="CO31" s="141" t="n">
        <f aca="false">CO30/(1-$F$16)</f>
        <v>0</v>
      </c>
      <c r="CP31" s="141" t="n">
        <f aca="false">CP30/(1-$F$16)</f>
        <v>0</v>
      </c>
      <c r="CQ31" s="141" t="n">
        <f aca="false">CQ30/(1-$F$16)</f>
        <v>0</v>
      </c>
      <c r="CR31" s="141" t="n">
        <f aca="false">CR30/(1-$F$16)</f>
        <v>0</v>
      </c>
      <c r="CS31" s="141" t="n">
        <f aca="false">CS30/(1-$F$16)</f>
        <v>0</v>
      </c>
      <c r="CT31" s="141" t="n">
        <f aca="false">CT30/(1-$F$16)</f>
        <v>0</v>
      </c>
      <c r="CU31" s="141" t="n">
        <f aca="false">CU30/(1-$F$16)</f>
        <v>0</v>
      </c>
      <c r="CV31" s="141" t="n">
        <f aca="false">CV30/(1-$F$16)</f>
        <v>0</v>
      </c>
      <c r="CW31" s="141" t="n">
        <f aca="false">CW30/(1-$F$16)</f>
        <v>0</v>
      </c>
      <c r="CX31" s="141" t="n">
        <f aca="false">CX30/(1-$F$16)</f>
        <v>0</v>
      </c>
      <c r="CY31" s="141" t="n">
        <f aca="false">CY30/(1-$F$16)</f>
        <v>0</v>
      </c>
      <c r="CZ31" s="141" t="n">
        <f aca="false">CZ30/(1-$F$16)</f>
        <v>0</v>
      </c>
      <c r="DA31" s="141" t="n">
        <f aca="false">DA30/(1-$F$16)</f>
        <v>0</v>
      </c>
    </row>
    <row r="32" customFormat="false" ht="14.25" hidden="false" customHeight="false" outlineLevel="0" collapsed="false">
      <c r="E32" s="69" t="s">
        <v>558</v>
      </c>
      <c r="AA32" s="141" t="n">
        <f aca="false">AA29*$F$17</f>
        <v>0</v>
      </c>
      <c r="AB32" s="141" t="n">
        <f aca="false">AB29*$F$17</f>
        <v>0</v>
      </c>
      <c r="AC32" s="141" t="n">
        <f aca="false">AC29*$F$17</f>
        <v>0</v>
      </c>
      <c r="AD32" s="141" t="n">
        <f aca="false">AD29*$F$17</f>
        <v>0</v>
      </c>
      <c r="AE32" s="141" t="n">
        <f aca="false">AE29*$F$17</f>
        <v>0</v>
      </c>
      <c r="AF32" s="141" t="n">
        <f aca="false">AF29*$F$17</f>
        <v>1.20667632</v>
      </c>
      <c r="AG32" s="141" t="n">
        <f aca="false">AG29*$F$17</f>
        <v>1.53654718048</v>
      </c>
      <c r="AH32" s="141" t="n">
        <f aca="false">AH29*$F$17</f>
        <v>1.6772064</v>
      </c>
      <c r="AI32" s="141" t="n">
        <f aca="false">AI29*$F$17</f>
        <v>2.619327456</v>
      </c>
      <c r="AJ32" s="141" t="n">
        <f aca="false">AJ29*$F$17</f>
        <v>3.143744448</v>
      </c>
      <c r="AK32" s="141" t="n">
        <f aca="false">AK29*$F$17</f>
        <v>2.28989557478</v>
      </c>
      <c r="AL32" s="141" t="n">
        <f aca="false">AL29*$F$17</f>
        <v>2.009260656</v>
      </c>
      <c r="AM32" s="141" t="n">
        <f aca="false">AM29*$F$17</f>
        <v>1.682632656</v>
      </c>
      <c r="AN32" s="141" t="n">
        <f aca="false">AN29*$F$17</f>
        <v>1.743592896</v>
      </c>
      <c r="AO32" s="141" t="n">
        <f aca="false">AO29*$F$17</f>
        <v>2.01217154014</v>
      </c>
      <c r="AP32" s="141" t="n">
        <f aca="false">AP29*$F$17</f>
        <v>2.032412544</v>
      </c>
      <c r="AQ32" s="141" t="n">
        <f aca="false">AQ29*$F$17</f>
        <v>2.083929984</v>
      </c>
      <c r="AR32" s="141" t="n">
        <f aca="false">AR29*$F$17</f>
        <v>2.10064116</v>
      </c>
      <c r="AS32" s="141" t="n">
        <f aca="false">AS29*$F$17</f>
        <v>2.10723668232</v>
      </c>
      <c r="AT32" s="141" t="n">
        <f aca="false">AT29*$F$17</f>
        <v>1.827053488</v>
      </c>
      <c r="AU32" s="141" t="n">
        <f aca="false">AU29*$F$17</f>
        <v>1.839792496</v>
      </c>
      <c r="AV32" s="141" t="n">
        <f aca="false">AV29*$F$17</f>
        <v>2.173837824</v>
      </c>
      <c r="AW32" s="141" t="n">
        <f aca="false">AW29*$F$17</f>
        <v>2.2083696362</v>
      </c>
      <c r="AX32" s="141" t="n">
        <f aca="false">AX29*$F$17</f>
        <v>1.99185804</v>
      </c>
      <c r="AY32" s="141" t="n">
        <f aca="false">AY29*$F$17</f>
        <v>1.587895056</v>
      </c>
      <c r="AZ32" s="141" t="n">
        <f aca="false">AZ29*$F$17</f>
        <v>1.8661656</v>
      </c>
      <c r="BA32" s="141" t="n">
        <f aca="false">BA29*$F$17</f>
        <v>2.2481561344</v>
      </c>
      <c r="BB32" s="141" t="n">
        <f aca="false">BB29*$F$17</f>
        <v>1.845362544</v>
      </c>
      <c r="BC32" s="141" t="n">
        <f aca="false">BC29*$F$17</f>
        <v>1.78825304</v>
      </c>
      <c r="BD32" s="141" t="n">
        <f aca="false">BD29*$F$17</f>
        <v>1.89843108</v>
      </c>
      <c r="BE32" s="141" t="n">
        <f aca="false">BE29*$F$17</f>
        <v>2.23896078736</v>
      </c>
      <c r="BF32" s="141" t="n">
        <f aca="false">BF29*$F$17</f>
        <v>2.3898884</v>
      </c>
      <c r="BG32" s="141" t="n">
        <f aca="false">BG29*$F$17</f>
        <v>2.096055984</v>
      </c>
      <c r="BH32" s="141" t="n">
        <f aca="false">BH29*$F$17</f>
        <v>2.107624704</v>
      </c>
      <c r="BI32" s="141" t="n">
        <f aca="false">BI29*$F$17</f>
        <v>2.2937293834</v>
      </c>
      <c r="BJ32" s="141" t="n">
        <f aca="false">BJ29*$F$17</f>
        <v>2.590823616</v>
      </c>
      <c r="BK32" s="141" t="n">
        <f aca="false">BK29*$F$17</f>
        <v>2.53071168</v>
      </c>
      <c r="BL32" s="141" t="n">
        <f aca="false">BL29*$F$17</f>
        <v>2.3319072</v>
      </c>
      <c r="BM32" s="141" t="n">
        <f aca="false">BM29*$F$17</f>
        <v>2.34411963688</v>
      </c>
      <c r="BN32" s="141" t="n">
        <f aca="false">BN29*$F$17</f>
        <v>2.253464536</v>
      </c>
      <c r="BO32" s="141" t="n">
        <f aca="false">BO29*$F$17</f>
        <v>2.299560192</v>
      </c>
      <c r="BP32" s="141" t="n">
        <f aca="false">BP29*$F$17</f>
        <v>1.946206832</v>
      </c>
      <c r="BQ32" s="141" t="n">
        <f aca="false">BQ29*$F$17</f>
        <v>1.9788204744</v>
      </c>
      <c r="BR32" s="141" t="n">
        <f aca="false">BR29*$F$17</f>
        <v>2.005151232</v>
      </c>
      <c r="BS32" s="141" t="n">
        <f aca="false">BS29*$F$17</f>
        <v>2.005151232</v>
      </c>
      <c r="BT32" s="141" t="n">
        <f aca="false">BT29*$F$17</f>
        <v>1.16537568</v>
      </c>
      <c r="BU32" s="141" t="n">
        <f aca="false">BU29*$F$17</f>
        <v>1.1237556231</v>
      </c>
      <c r="BV32" s="141" t="n">
        <f aca="false">BV29*$F$17</f>
        <v>1.12095324</v>
      </c>
      <c r="BW32" s="141" t="n">
        <f aca="false">BW29*$F$17</f>
        <v>1.12095324</v>
      </c>
      <c r="BX32" s="141" t="n">
        <f aca="false">BX29*$F$17</f>
        <v>1.12095324</v>
      </c>
      <c r="BY32" s="141" t="n">
        <f aca="false">BY29*$F$17</f>
        <v>1.1237556231</v>
      </c>
      <c r="BZ32" s="141" t="n">
        <f aca="false">BZ29*$F$17</f>
        <v>1.12095324</v>
      </c>
      <c r="CA32" s="141" t="n">
        <f aca="false">CA29*$F$17</f>
        <v>1.12095324</v>
      </c>
      <c r="CB32" s="141" t="n">
        <f aca="false">CB29*$F$17</f>
        <v>1.12095324</v>
      </c>
      <c r="CC32" s="141" t="n">
        <f aca="false">CC29*$F$17</f>
        <v>0.1092929409</v>
      </c>
      <c r="CD32" s="141" t="n">
        <f aca="false">CD29*$F$17</f>
        <v>0</v>
      </c>
      <c r="CE32" s="141" t="n">
        <f aca="false">CE29*$F$17</f>
        <v>0</v>
      </c>
      <c r="CF32" s="141" t="n">
        <f aca="false">CF29*$F$17</f>
        <v>0</v>
      </c>
      <c r="CG32" s="141" t="n">
        <f aca="false">CG29*$F$17</f>
        <v>0</v>
      </c>
      <c r="CH32" s="141" t="n">
        <f aca="false">CH29*$F$17</f>
        <v>0</v>
      </c>
      <c r="CI32" s="141" t="n">
        <f aca="false">CI29*$F$17</f>
        <v>0</v>
      </c>
      <c r="CJ32" s="141" t="n">
        <f aca="false">CJ29*$F$17</f>
        <v>0</v>
      </c>
      <c r="CK32" s="141" t="n">
        <f aca="false">CK29*$F$17</f>
        <v>0</v>
      </c>
      <c r="CL32" s="141" t="n">
        <f aca="false">CL29*$F$17</f>
        <v>0</v>
      </c>
      <c r="CM32" s="141" t="n">
        <f aca="false">CM29*$F$17</f>
        <v>0</v>
      </c>
      <c r="CN32" s="141" t="n">
        <f aca="false">CN29*$F$17</f>
        <v>0</v>
      </c>
      <c r="CO32" s="141" t="n">
        <f aca="false">CO29*$F$17</f>
        <v>0</v>
      </c>
      <c r="CP32" s="141" t="n">
        <f aca="false">CP29*$F$17</f>
        <v>0</v>
      </c>
      <c r="CQ32" s="141" t="n">
        <f aca="false">CQ29*$F$17</f>
        <v>0</v>
      </c>
      <c r="CR32" s="141" t="n">
        <f aca="false">CR29*$F$17</f>
        <v>0</v>
      </c>
      <c r="CS32" s="141" t="n">
        <f aca="false">CS29*$F$17</f>
        <v>0</v>
      </c>
      <c r="CT32" s="141" t="n">
        <f aca="false">CT29*$F$17</f>
        <v>0</v>
      </c>
      <c r="CU32" s="141" t="n">
        <f aca="false">CU29*$F$17</f>
        <v>0</v>
      </c>
      <c r="CV32" s="141" t="n">
        <f aca="false">CV29*$F$17</f>
        <v>0</v>
      </c>
      <c r="CW32" s="141" t="n">
        <f aca="false">CW29*$F$17</f>
        <v>0</v>
      </c>
      <c r="CX32" s="141" t="n">
        <f aca="false">CX29*$F$17</f>
        <v>0</v>
      </c>
      <c r="CY32" s="141" t="n">
        <f aca="false">CY29*$F$17</f>
        <v>0</v>
      </c>
      <c r="CZ32" s="141" t="n">
        <f aca="false">CZ29*$F$17</f>
        <v>0</v>
      </c>
      <c r="DA32" s="141" t="n">
        <f aca="false">DA29*$F$17</f>
        <v>0</v>
      </c>
    </row>
    <row r="34" customFormat="false" ht="14.25" hidden="false" customHeight="false" outlineLevel="0" collapsed="false">
      <c r="E34" s="184" t="s">
        <v>559</v>
      </c>
      <c r="AA34" s="87" t="n">
        <f aca="false">AA32*$F$21*$F$18*FX_rate/Thousand</f>
        <v>0</v>
      </c>
      <c r="AB34" s="87" t="n">
        <f aca="false">AB32*$F$21*$F$18*FX_rate/Thousand</f>
        <v>0</v>
      </c>
      <c r="AC34" s="87" t="n">
        <f aca="false">AC32*$F$21*$F$18*FX_rate/Thousand</f>
        <v>0</v>
      </c>
      <c r="AD34" s="87" t="n">
        <f aca="false">AD32*$F$21*$F$18*FX_rate/Thousand</f>
        <v>0</v>
      </c>
      <c r="AE34" s="87" t="n">
        <f aca="false">AE32*$F$21*$F$18*FX_rate/Thousand</f>
        <v>0</v>
      </c>
      <c r="AF34" s="87" t="n">
        <f aca="false">AF32*$F$21*$F$18*FX_rate/Thousand</f>
        <v>47.8847294747712</v>
      </c>
      <c r="AG34" s="87" t="n">
        <f aca="false">AG32*$F$21*$F$18*FX_rate/Thousand</f>
        <v>60.9750476105367</v>
      </c>
      <c r="AH34" s="87" t="n">
        <f aca="false">AH32*$F$21*$F$18*FX_rate/Thousand</f>
        <v>66.556849924224</v>
      </c>
      <c r="AI34" s="87" t="n">
        <f aca="false">AI32*$F$21*$F$18*FX_rate/Thousand</f>
        <v>103.943190528841</v>
      </c>
      <c r="AJ34" s="87" t="n">
        <f aca="false">AJ32*$F$21*$F$18*FX_rate/Thousand</f>
        <v>124.753713929096</v>
      </c>
      <c r="AK34" s="87" t="n">
        <f aca="false">AK32*$F$21*$F$18*FX_rate/Thousand</f>
        <v>90.8702924772867</v>
      </c>
      <c r="AL34" s="87" t="n">
        <f aca="false">AL32*$F$21*$F$18*FX_rate/Thousand</f>
        <v>79.733812093753</v>
      </c>
      <c r="AM34" s="87" t="n">
        <f aca="false">AM32*$F$21*$F$18*FX_rate/Thousand</f>
        <v>66.772180909273</v>
      </c>
      <c r="AN34" s="87" t="n">
        <f aca="false">AN32*$F$21*$F$18*FX_rate/Thousand</f>
        <v>69.1912758668314</v>
      </c>
      <c r="AO34" s="87" t="n">
        <f aca="false">AO32*$F$21*$F$18*FX_rate/Thousand</f>
        <v>79.849325174822</v>
      </c>
      <c r="AP34" s="87" t="n">
        <f aca="false">AP32*$F$21*$F$18*FX_rate/Thousand</f>
        <v>80.652552169559</v>
      </c>
      <c r="AQ34" s="87" t="n">
        <f aca="false">AQ32*$F$21*$F$18*FX_rate/Thousand</f>
        <v>82.6969269838694</v>
      </c>
      <c r="AR34" s="87" t="n">
        <f aca="false">AR32*$F$21*$F$18*FX_rate/Thousand</f>
        <v>83.3600792548656</v>
      </c>
      <c r="AS34" s="87" t="n">
        <f aca="false">AS32*$F$21*$F$18*FX_rate/Thousand</f>
        <v>83.6218104223737</v>
      </c>
      <c r="AT34" s="87" t="n">
        <f aca="false">AT32*$F$21*$F$18*FX_rate/Thousand</f>
        <v>72.5032558928621</v>
      </c>
      <c r="AU34" s="87" t="n">
        <f aca="false">AU32*$F$21*$F$18*FX_rate/Thousand</f>
        <v>73.0087799855674</v>
      </c>
      <c r="AV34" s="87" t="n">
        <f aca="false">AV32*$F$21*$F$18*FX_rate/Thousand</f>
        <v>86.2647541838438</v>
      </c>
      <c r="AW34" s="87" t="n">
        <f aca="false">AW32*$F$21*$F$18*FX_rate/Thousand</f>
        <v>87.6350856124664</v>
      </c>
      <c r="AX34" s="87" t="n">
        <f aca="false">AX32*$F$21*$F$18*FX_rate/Thousand</f>
        <v>79.0432212986064</v>
      </c>
      <c r="AY34" s="87" t="n">
        <f aca="false">AY32*$F$21*$F$18*FX_rate/Thousand</f>
        <v>63.012693570457</v>
      </c>
      <c r="AZ34" s="87" t="n">
        <f aca="false">AZ32*$F$21*$F$18*FX_rate/Thousand</f>
        <v>74.055348091296</v>
      </c>
      <c r="BA34" s="87" t="n">
        <f aca="false">BA32*$F$21*$F$18*FX_rate/Thousand</f>
        <v>89.2139395863767</v>
      </c>
      <c r="BB34" s="87" t="n">
        <f aca="false">BB32*$F$21*$F$18*FX_rate/Thousand</f>
        <v>73.229817091559</v>
      </c>
      <c r="BC34" s="87" t="n">
        <f aca="false">BC32*$F$21*$F$18*FX_rate/Thousand</f>
        <v>70.9635315068064</v>
      </c>
      <c r="BD34" s="87" t="n">
        <f aca="false">BD32*$F$21*$F$18*FX_rate/Thousand</f>
        <v>75.3357442966128</v>
      </c>
      <c r="BE34" s="87" t="n">
        <f aca="false">BE32*$F$21*$F$18*FX_rate/Thousand</f>
        <v>88.8490391585328</v>
      </c>
      <c r="BF34" s="87" t="n">
        <f aca="false">BF32*$F$21*$F$18*FX_rate/Thousand</f>
        <v>94.838323759344</v>
      </c>
      <c r="BG34" s="87" t="n">
        <f aca="false">BG32*$F$21*$F$18*FX_rate/Thousand</f>
        <v>83.1781249820294</v>
      </c>
      <c r="BH34" s="87" t="n">
        <f aca="false">BH32*$F$21*$F$18*FX_rate/Thousand</f>
        <v>83.6372083487846</v>
      </c>
      <c r="BI34" s="87" t="n">
        <f aca="false">BI32*$F$21*$F$18*FX_rate/Thousand</f>
        <v>91.0224301181636</v>
      </c>
      <c r="BJ34" s="87" t="n">
        <f aca="false">BJ32*$F$21*$F$18*FX_rate/Thousand</f>
        <v>102.812068085507</v>
      </c>
      <c r="BK34" s="87" t="n">
        <f aca="false">BK32*$F$21*$F$18*FX_rate/Thousand</f>
        <v>100.426636511309</v>
      </c>
      <c r="BL34" s="87" t="n">
        <f aca="false">BL32*$F$21*$F$18*FX_rate/Thousand</f>
        <v>92.537446522752</v>
      </c>
      <c r="BM34" s="87" t="n">
        <f aca="false">BM32*$F$21*$F$18*FX_rate/Thousand</f>
        <v>93.0220746094509</v>
      </c>
      <c r="BN34" s="87" t="n">
        <f aca="false">BN32*$F$21*$F$18*FX_rate/Thousand</f>
        <v>89.4245937364137</v>
      </c>
      <c r="BO34" s="87" t="n">
        <f aca="false">BO32*$F$21*$F$18*FX_rate/Thousand</f>
        <v>91.2538150287667</v>
      </c>
      <c r="BP34" s="87" t="n">
        <f aca="false">BP32*$F$21*$F$18*FX_rate/Thousand</f>
        <v>77.2316371073491</v>
      </c>
      <c r="BQ34" s="87" t="n">
        <f aca="false">BQ32*$F$21*$F$18*FX_rate/Thousand</f>
        <v>78.5258494968911</v>
      </c>
      <c r="BR34" s="87" t="n">
        <f aca="false">BR32*$F$21*$F$18*FX_rate/Thousand</f>
        <v>79.5707371636531</v>
      </c>
      <c r="BS34" s="87" t="n">
        <f aca="false">BS32*$F$21*$F$18*FX_rate/Thousand</f>
        <v>79.5707371636531</v>
      </c>
      <c r="BT34" s="87" t="n">
        <f aca="false">BT32*$F$21*$F$18*FX_rate/Thousand</f>
        <v>46.2457895695488</v>
      </c>
      <c r="BU34" s="87" t="n">
        <f aca="false">BU32*$F$21*$F$18*FX_rate/Thousand</f>
        <v>44.594174192377</v>
      </c>
      <c r="BV34" s="87" t="n">
        <f aca="false">BV32*$F$21*$F$18*FX_rate/Thousand</f>
        <v>44.4829667754384</v>
      </c>
      <c r="BW34" s="87" t="n">
        <f aca="false">BW32*$F$21*$F$18*FX_rate/Thousand</f>
        <v>44.4829667754384</v>
      </c>
      <c r="BX34" s="87" t="n">
        <f aca="false">BX32*$F$21*$F$18*FX_rate/Thousand</f>
        <v>44.4829667754384</v>
      </c>
      <c r="BY34" s="87" t="n">
        <f aca="false">BY32*$F$21*$F$18*FX_rate/Thousand</f>
        <v>44.594174192377</v>
      </c>
      <c r="BZ34" s="87" t="n">
        <f aca="false">BZ32*$F$21*$F$18*FX_rate/Thousand</f>
        <v>44.4829667754384</v>
      </c>
      <c r="CA34" s="87" t="n">
        <f aca="false">CA32*$F$21*$F$18*FX_rate/Thousand</f>
        <v>44.4829667754384</v>
      </c>
      <c r="CB34" s="87" t="n">
        <f aca="false">CB32*$F$21*$F$18*FX_rate/Thousand</f>
        <v>44.4829667754384</v>
      </c>
      <c r="CC34" s="87" t="n">
        <f aca="false">CC32*$F$21*$F$18*FX_rate/Thousand</f>
        <v>4.33708926060524</v>
      </c>
      <c r="CD34" s="87" t="n">
        <f aca="false">CD32*$F$21*$F$18*FX_rate/Thousand</f>
        <v>0</v>
      </c>
      <c r="CE34" s="87" t="n">
        <f aca="false">CE32*$F$21*$F$18*FX_rate/Thousand</f>
        <v>0</v>
      </c>
      <c r="CF34" s="87" t="n">
        <f aca="false">CF32*$F$21*$F$18*FX_rate/Thousand</f>
        <v>0</v>
      </c>
      <c r="CG34" s="87" t="n">
        <f aca="false">CG32*$F$21*$F$18*FX_rate/Thousand</f>
        <v>0</v>
      </c>
      <c r="CH34" s="87" t="n">
        <f aca="false">CH32*$F$21*$F$18*FX_rate/Thousand</f>
        <v>0</v>
      </c>
      <c r="CI34" s="87" t="n">
        <f aca="false">CI32*$F$21*$F$18*FX_rate/Thousand</f>
        <v>0</v>
      </c>
      <c r="CJ34" s="87" t="n">
        <f aca="false">CJ32*$F$21*$F$18*FX_rate/Thousand</f>
        <v>0</v>
      </c>
      <c r="CK34" s="87" t="n">
        <f aca="false">CK32*$F$21*$F$18*FX_rate/Thousand</f>
        <v>0</v>
      </c>
      <c r="CL34" s="87" t="n">
        <f aca="false">CL32*$F$21*$F$18*FX_rate/Thousand</f>
        <v>0</v>
      </c>
      <c r="CM34" s="87" t="n">
        <f aca="false">CM32*$F$21*$F$18*FX_rate/Thousand</f>
        <v>0</v>
      </c>
      <c r="CN34" s="87" t="n">
        <f aca="false">CN32*$F$21*$F$18*FX_rate/Thousand</f>
        <v>0</v>
      </c>
      <c r="CO34" s="87" t="n">
        <f aca="false">CO32*$F$21*$F$18*FX_rate/Thousand</f>
        <v>0</v>
      </c>
      <c r="CP34" s="87" t="n">
        <f aca="false">CP32*$F$21*$F$18*FX_rate/Thousand</f>
        <v>0</v>
      </c>
      <c r="CQ34" s="87" t="n">
        <f aca="false">CQ32*$F$21*$F$18*FX_rate/Thousand</f>
        <v>0</v>
      </c>
      <c r="CR34" s="87" t="n">
        <f aca="false">CR32*$F$21*$F$18*FX_rate/Thousand</f>
        <v>0</v>
      </c>
      <c r="CS34" s="87" t="n">
        <f aca="false">CS32*$F$21*$F$18*FX_rate/Thousand</f>
        <v>0</v>
      </c>
      <c r="CT34" s="87" t="n">
        <f aca="false">CT32*$F$21*$F$18*FX_rate/Thousand</f>
        <v>0</v>
      </c>
      <c r="CU34" s="87" t="n">
        <f aca="false">CU32*$F$21*$F$18*FX_rate/Thousand</f>
        <v>0</v>
      </c>
      <c r="CV34" s="87" t="n">
        <f aca="false">CV32*$F$21*$F$18*FX_rate/Thousand</f>
        <v>0</v>
      </c>
      <c r="CW34" s="87" t="n">
        <f aca="false">CW32*$F$21*$F$18*FX_rate/Thousand</f>
        <v>0</v>
      </c>
      <c r="CX34" s="87" t="n">
        <f aca="false">CX32*$F$21*$F$18*FX_rate/Thousand</f>
        <v>0</v>
      </c>
      <c r="CY34" s="87" t="n">
        <f aca="false">CY32*$F$21*$F$18*FX_rate/Thousand</f>
        <v>0</v>
      </c>
      <c r="CZ34" s="87" t="n">
        <f aca="false">CZ32*$F$21*$F$18*FX_rate/Thousand</f>
        <v>0</v>
      </c>
      <c r="DA34" s="87" t="n">
        <f aca="false">DA32*$F$21*$F$18*FX_rate/Thousand</f>
        <v>0</v>
      </c>
    </row>
    <row r="35" customFormat="false" ht="14.25" hidden="false" customHeight="false" outlineLevel="0" collapsed="false">
      <c r="E35" s="184" t="s">
        <v>560</v>
      </c>
      <c r="AA35" s="87" t="n">
        <f aca="false">AA30*$F$19/Thousand</f>
        <v>0</v>
      </c>
      <c r="AB35" s="87" t="n">
        <f aca="false">AB30*$F$19/Thousand</f>
        <v>0</v>
      </c>
      <c r="AC35" s="87" t="n">
        <f aca="false">AC30*$F$19/Thousand</f>
        <v>0</v>
      </c>
      <c r="AD35" s="87" t="n">
        <f aca="false">AD30*$F$19/Thousand</f>
        <v>0</v>
      </c>
      <c r="AE35" s="87" t="n">
        <f aca="false">AE30*$F$19/Thousand</f>
        <v>0</v>
      </c>
      <c r="AF35" s="87" t="n">
        <f aca="false">AF30*$F$19/Thousand</f>
        <v>0.206555998468085</v>
      </c>
      <c r="AG35" s="87" t="n">
        <f aca="false">AG30*$F$19/Thousand</f>
        <v>0.263022512165787</v>
      </c>
      <c r="AH35" s="87" t="n">
        <f aca="false">AH30*$F$19/Thousand</f>
        <v>0.287100224680851</v>
      </c>
      <c r="AI35" s="87" t="n">
        <f aca="false">AI30*$F$19/Thousand</f>
        <v>0.448370278774468</v>
      </c>
      <c r="AJ35" s="87" t="n">
        <f aca="false">AJ30*$F$19/Thousand</f>
        <v>0.538138739131915</v>
      </c>
      <c r="AK35" s="87" t="n">
        <f aca="false">AK30*$F$19/Thousand</f>
        <v>0.391978908508234</v>
      </c>
      <c r="AL35" s="87" t="n">
        <f aca="false">AL30*$F$19/Thousand</f>
        <v>0.343940486859575</v>
      </c>
      <c r="AM35" s="87" t="n">
        <f aca="false">AM30*$F$19/Thousand</f>
        <v>0.288029078348936</v>
      </c>
      <c r="AN35" s="87" t="n">
        <f aca="false">AN30*$F$19/Thousand</f>
        <v>0.298464108051064</v>
      </c>
      <c r="AO35" s="87" t="n">
        <f aca="false">AO30*$F$19/Thousand</f>
        <v>0.344438765121936</v>
      </c>
      <c r="AP35" s="87" t="n">
        <f aca="false">AP30*$F$19/Thousand</f>
        <v>0.347903572289362</v>
      </c>
      <c r="AQ35" s="87" t="n">
        <f aca="false">AQ30*$F$19/Thousand</f>
        <v>0.356722205821277</v>
      </c>
      <c r="AR35" s="87" t="n">
        <f aca="false">AR30*$F$19/Thousand</f>
        <v>0.359582785404255</v>
      </c>
      <c r="AS35" s="87" t="n">
        <f aca="false">AS30*$F$19/Thousand</f>
        <v>0.360711791315489</v>
      </c>
      <c r="AT35" s="87" t="n">
        <f aca="false">AT30*$F$19/Thousand</f>
        <v>0.312750694791489</v>
      </c>
      <c r="AU35" s="87" t="n">
        <f aca="false">AU30*$F$19/Thousand</f>
        <v>0.314931328051064</v>
      </c>
      <c r="AV35" s="87" t="n">
        <f aca="false">AV30*$F$19/Thousand</f>
        <v>0.372112417225532</v>
      </c>
      <c r="AW35" s="87" t="n">
        <f aca="false">AW30*$F$19/Thousand</f>
        <v>0.378023491164468</v>
      </c>
      <c r="AX35" s="87" t="n">
        <f aca="false">AX30*$F$19/Thousand</f>
        <v>0.340961548212766</v>
      </c>
      <c r="AY35" s="87" t="n">
        <f aca="false">AY30*$F$19/Thousand</f>
        <v>0.271812120051064</v>
      </c>
      <c r="AZ35" s="87" t="n">
        <f aca="false">AZ30*$F$19/Thousand</f>
        <v>0.319445813617021</v>
      </c>
      <c r="BA35" s="87" t="n">
        <f aca="false">BA30*$F$19/Thousand</f>
        <v>0.384834049824681</v>
      </c>
      <c r="BB35" s="87" t="n">
        <f aca="false">BB30*$F$19/Thousand</f>
        <v>0.315884795693617</v>
      </c>
      <c r="BC35" s="87" t="n">
        <f aca="false">BC30*$F$19/Thousand</f>
        <v>0.30610892587234</v>
      </c>
      <c r="BD35" s="87" t="n">
        <f aca="false">BD30*$F$19/Thousand</f>
        <v>0.324968942170213</v>
      </c>
      <c r="BE35" s="87" t="n">
        <f aca="false">BE30*$F$19/Thousand</f>
        <v>0.383260012066894</v>
      </c>
      <c r="BF35" s="87" t="n">
        <f aca="false">BF30*$F$19/Thousand</f>
        <v>0.409095443829787</v>
      </c>
      <c r="BG35" s="87" t="n">
        <f aca="false">BG30*$F$19/Thousand</f>
        <v>0.358797905821277</v>
      </c>
      <c r="BH35" s="87" t="n">
        <f aca="false">BH30*$F$19/Thousand</f>
        <v>0.360778211948936</v>
      </c>
      <c r="BI35" s="87" t="n">
        <f aca="false">BI30*$F$19/Thousand</f>
        <v>0.392635170800213</v>
      </c>
      <c r="BJ35" s="87" t="n">
        <f aca="false">BJ30*$F$19/Thousand</f>
        <v>0.443491058859574</v>
      </c>
      <c r="BK35" s="87" t="n">
        <f aca="false">BK30*$F$19/Thousand</f>
        <v>0.433201239829787</v>
      </c>
      <c r="BL35" s="87" t="n">
        <f aca="false">BL30*$F$19/Thousand</f>
        <v>0.399170359148936</v>
      </c>
      <c r="BM35" s="87" t="n">
        <f aca="false">BM30*$F$19/Thousand</f>
        <v>0.401260855209617</v>
      </c>
      <c r="BN35" s="87" t="n">
        <f aca="false">BN30*$F$19/Thousand</f>
        <v>0.385742729455319</v>
      </c>
      <c r="BO35" s="87" t="n">
        <f aca="false">BO30*$F$19/Thousand</f>
        <v>0.393633274825532</v>
      </c>
      <c r="BP35" s="87" t="n">
        <f aca="false">BP30*$F$19/Thousand</f>
        <v>0.3331470824</v>
      </c>
      <c r="BQ35" s="87" t="n">
        <f aca="false">BQ30*$F$19/Thousand</f>
        <v>0.338729808569362</v>
      </c>
      <c r="BR35" s="87" t="n">
        <f aca="false">BR30*$F$19/Thousand</f>
        <v>0.343237045378723</v>
      </c>
      <c r="BS35" s="87" t="n">
        <f aca="false">BS30*$F$19/Thousand</f>
        <v>0.343237045378723</v>
      </c>
      <c r="BT35" s="87" t="n">
        <f aca="false">BT30*$F$19/Thousand</f>
        <v>0.199486252595745</v>
      </c>
      <c r="BU35" s="87" t="n">
        <f aca="false">BU30*$F$19/Thousand</f>
        <v>0.192361829693936</v>
      </c>
      <c r="BV35" s="87" t="n">
        <f aca="false">BV30*$F$19/Thousand</f>
        <v>0.191882124382979</v>
      </c>
      <c r="BW35" s="87" t="n">
        <f aca="false">BW30*$F$19/Thousand</f>
        <v>0.191882124382979</v>
      </c>
      <c r="BX35" s="87" t="n">
        <f aca="false">BX30*$F$19/Thousand</f>
        <v>0.191882124382979</v>
      </c>
      <c r="BY35" s="87" t="n">
        <f aca="false">BY30*$F$19/Thousand</f>
        <v>0.192361829693936</v>
      </c>
      <c r="BZ35" s="87" t="n">
        <f aca="false">BZ30*$F$19/Thousand</f>
        <v>0.191882124382979</v>
      </c>
      <c r="CA35" s="87" t="n">
        <f aca="false">CA30*$F$19/Thousand</f>
        <v>0.191882124382979</v>
      </c>
      <c r="CB35" s="87" t="n">
        <f aca="false">CB30*$F$19/Thousand</f>
        <v>0.191882124382979</v>
      </c>
      <c r="CC35" s="87" t="n">
        <f aca="false">CC30*$F$19/Thousand</f>
        <v>0.0187085071273404</v>
      </c>
      <c r="CD35" s="87" t="n">
        <f aca="false">CD30*$F$19/Thousand</f>
        <v>0</v>
      </c>
      <c r="CE35" s="87" t="n">
        <f aca="false">CE30*$F$19/Thousand</f>
        <v>0</v>
      </c>
      <c r="CF35" s="87" t="n">
        <f aca="false">CF30*$F$19/Thousand</f>
        <v>0</v>
      </c>
      <c r="CG35" s="87" t="n">
        <f aca="false">CG30*$F$19/Thousand</f>
        <v>0</v>
      </c>
      <c r="CH35" s="87" t="n">
        <f aca="false">CH30*$F$19/Thousand</f>
        <v>0</v>
      </c>
      <c r="CI35" s="87" t="n">
        <f aca="false">CI30*$F$19/Thousand</f>
        <v>0</v>
      </c>
      <c r="CJ35" s="87" t="n">
        <f aca="false">CJ30*$F$19/Thousand</f>
        <v>0</v>
      </c>
      <c r="CK35" s="87" t="n">
        <f aca="false">CK30*$F$19/Thousand</f>
        <v>0</v>
      </c>
      <c r="CL35" s="87" t="n">
        <f aca="false">CL30*$F$19/Thousand</f>
        <v>0</v>
      </c>
      <c r="CM35" s="87" t="n">
        <f aca="false">CM30*$F$19/Thousand</f>
        <v>0</v>
      </c>
      <c r="CN35" s="87" t="n">
        <f aca="false">CN30*$F$19/Thousand</f>
        <v>0</v>
      </c>
      <c r="CO35" s="87" t="n">
        <f aca="false">CO30*$F$19/Thousand</f>
        <v>0</v>
      </c>
      <c r="CP35" s="87" t="n">
        <f aca="false">CP30*$F$19/Thousand</f>
        <v>0</v>
      </c>
      <c r="CQ35" s="87" t="n">
        <f aca="false">CQ30*$F$19/Thousand</f>
        <v>0</v>
      </c>
      <c r="CR35" s="87" t="n">
        <f aca="false">CR30*$F$19/Thousand</f>
        <v>0</v>
      </c>
      <c r="CS35" s="87" t="n">
        <f aca="false">CS30*$F$19/Thousand</f>
        <v>0</v>
      </c>
      <c r="CT35" s="87" t="n">
        <f aca="false">CT30*$F$19/Thousand</f>
        <v>0</v>
      </c>
      <c r="CU35" s="87" t="n">
        <f aca="false">CU30*$F$19/Thousand</f>
        <v>0</v>
      </c>
      <c r="CV35" s="87" t="n">
        <f aca="false">CV30*$F$19/Thousand</f>
        <v>0</v>
      </c>
      <c r="CW35" s="87" t="n">
        <f aca="false">CW30*$F$19/Thousand</f>
        <v>0</v>
      </c>
      <c r="CX35" s="87" t="n">
        <f aca="false">CX30*$F$19/Thousand</f>
        <v>0</v>
      </c>
      <c r="CY35" s="87" t="n">
        <f aca="false">CY30*$F$19/Thousand</f>
        <v>0</v>
      </c>
      <c r="CZ35" s="87" t="n">
        <f aca="false">CZ30*$F$19/Thousand</f>
        <v>0</v>
      </c>
      <c r="DA35" s="87" t="n">
        <f aca="false">DA30*$F$19/Thousand</f>
        <v>0</v>
      </c>
    </row>
    <row r="36" customFormat="false" ht="14.25" hidden="false" customHeight="false" outlineLevel="0" collapsed="false">
      <c r="E36" s="184" t="s">
        <v>561</v>
      </c>
      <c r="AA36" s="87" t="n">
        <f aca="false">AA31*$F$20/Thousand</f>
        <v>0</v>
      </c>
      <c r="AB36" s="87" t="n">
        <f aca="false">AB31*$F$20/Thousand</f>
        <v>0</v>
      </c>
      <c r="AC36" s="87" t="n">
        <f aca="false">AC31*$F$20/Thousand</f>
        <v>0</v>
      </c>
      <c r="AD36" s="87" t="n">
        <f aca="false">AD31*$F$20/Thousand</f>
        <v>0</v>
      </c>
      <c r="AE36" s="87" t="n">
        <f aca="false">AE31*$F$20/Thousand</f>
        <v>0</v>
      </c>
      <c r="AF36" s="87" t="n">
        <f aca="false">AF31*$F$20/Thousand</f>
        <v>0</v>
      </c>
      <c r="AG36" s="87" t="n">
        <f aca="false">AG31*$F$20/Thousand</f>
        <v>0</v>
      </c>
      <c r="AH36" s="87" t="n">
        <f aca="false">AH31*$F$20/Thousand</f>
        <v>0</v>
      </c>
      <c r="AI36" s="87" t="n">
        <f aca="false">AI31*$F$20/Thousand</f>
        <v>0</v>
      </c>
      <c r="AJ36" s="87" t="n">
        <f aca="false">AJ31*$F$20/Thousand</f>
        <v>0</v>
      </c>
      <c r="AK36" s="87" t="n">
        <f aca="false">AK31*$F$20/Thousand</f>
        <v>0</v>
      </c>
      <c r="AL36" s="87" t="n">
        <f aca="false">AL31*$F$20/Thousand</f>
        <v>0</v>
      </c>
      <c r="AM36" s="87" t="n">
        <f aca="false">AM31*$F$20/Thousand</f>
        <v>0</v>
      </c>
      <c r="AN36" s="87" t="n">
        <f aca="false">AN31*$F$20/Thousand</f>
        <v>0</v>
      </c>
      <c r="AO36" s="87" t="n">
        <f aca="false">AO31*$F$20/Thousand</f>
        <v>0</v>
      </c>
      <c r="AP36" s="87" t="n">
        <f aca="false">AP31*$F$20/Thousand</f>
        <v>0</v>
      </c>
      <c r="AQ36" s="87" t="n">
        <f aca="false">AQ31*$F$20/Thousand</f>
        <v>0</v>
      </c>
      <c r="AR36" s="87" t="n">
        <f aca="false">AR31*$F$20/Thousand</f>
        <v>0</v>
      </c>
      <c r="AS36" s="87" t="n">
        <f aca="false">AS31*$F$20/Thousand</f>
        <v>0</v>
      </c>
      <c r="AT36" s="87" t="n">
        <f aca="false">AT31*$F$20/Thousand</f>
        <v>0</v>
      </c>
      <c r="AU36" s="87" t="n">
        <f aca="false">AU31*$F$20/Thousand</f>
        <v>0</v>
      </c>
      <c r="AV36" s="87" t="n">
        <f aca="false">AV31*$F$20/Thousand</f>
        <v>0</v>
      </c>
      <c r="AW36" s="87" t="n">
        <f aca="false">AW31*$F$20/Thousand</f>
        <v>0</v>
      </c>
      <c r="AX36" s="87" t="n">
        <f aca="false">AX31*$F$20/Thousand</f>
        <v>0</v>
      </c>
      <c r="AY36" s="87" t="n">
        <f aca="false">AY31*$F$20/Thousand</f>
        <v>0</v>
      </c>
      <c r="AZ36" s="87" t="n">
        <f aca="false">AZ31*$F$20/Thousand</f>
        <v>0</v>
      </c>
      <c r="BA36" s="87" t="n">
        <f aca="false">BA31*$F$20/Thousand</f>
        <v>0</v>
      </c>
      <c r="BB36" s="87" t="n">
        <f aca="false">BB31*$F$20/Thousand</f>
        <v>0</v>
      </c>
      <c r="BC36" s="87" t="n">
        <f aca="false">BC31*$F$20/Thousand</f>
        <v>0</v>
      </c>
      <c r="BD36" s="87" t="n">
        <f aca="false">BD31*$F$20/Thousand</f>
        <v>0</v>
      </c>
      <c r="BE36" s="87" t="n">
        <f aca="false">BE31*$F$20/Thousand</f>
        <v>0</v>
      </c>
      <c r="BF36" s="87" t="n">
        <f aca="false">BF31*$F$20/Thousand</f>
        <v>0</v>
      </c>
      <c r="BG36" s="87" t="n">
        <f aca="false">BG31*$F$20/Thousand</f>
        <v>0</v>
      </c>
      <c r="BH36" s="87" t="n">
        <f aca="false">BH31*$F$20/Thousand</f>
        <v>0</v>
      </c>
      <c r="BI36" s="87" t="n">
        <f aca="false">BI31*$F$20/Thousand</f>
        <v>0</v>
      </c>
      <c r="BJ36" s="87" t="n">
        <f aca="false">BJ31*$F$20/Thousand</f>
        <v>0</v>
      </c>
      <c r="BK36" s="87" t="n">
        <f aca="false">BK31*$F$20/Thousand</f>
        <v>0</v>
      </c>
      <c r="BL36" s="87" t="n">
        <f aca="false">BL31*$F$20/Thousand</f>
        <v>0</v>
      </c>
      <c r="BM36" s="87" t="n">
        <f aca="false">BM31*$F$20/Thousand</f>
        <v>0</v>
      </c>
      <c r="BN36" s="87" t="n">
        <f aca="false">BN31*$F$20/Thousand</f>
        <v>0</v>
      </c>
      <c r="BO36" s="87" t="n">
        <f aca="false">BO31*$F$20/Thousand</f>
        <v>0</v>
      </c>
      <c r="BP36" s="87" t="n">
        <f aca="false">BP31*$F$20/Thousand</f>
        <v>0</v>
      </c>
      <c r="BQ36" s="87" t="n">
        <f aca="false">BQ31*$F$20/Thousand</f>
        <v>0</v>
      </c>
      <c r="BR36" s="87" t="n">
        <f aca="false">BR31*$F$20/Thousand</f>
        <v>0</v>
      </c>
      <c r="BS36" s="87" t="n">
        <f aca="false">BS31*$F$20/Thousand</f>
        <v>0</v>
      </c>
      <c r="BT36" s="87" t="n">
        <f aca="false">BT31*$F$20/Thousand</f>
        <v>0</v>
      </c>
      <c r="BU36" s="87" t="n">
        <f aca="false">BU31*$F$20/Thousand</f>
        <v>0</v>
      </c>
      <c r="BV36" s="87" t="n">
        <f aca="false">BV31*$F$20/Thousand</f>
        <v>0</v>
      </c>
      <c r="BW36" s="87" t="n">
        <f aca="false">BW31*$F$20/Thousand</f>
        <v>0</v>
      </c>
      <c r="BX36" s="87" t="n">
        <f aca="false">BX31*$F$20/Thousand</f>
        <v>0</v>
      </c>
      <c r="BY36" s="87" t="n">
        <f aca="false">BY31*$F$20/Thousand</f>
        <v>0</v>
      </c>
      <c r="BZ36" s="87" t="n">
        <f aca="false">BZ31*$F$20/Thousand</f>
        <v>0</v>
      </c>
      <c r="CA36" s="87" t="n">
        <f aca="false">CA31*$F$20/Thousand</f>
        <v>0</v>
      </c>
      <c r="CB36" s="87" t="n">
        <f aca="false">CB31*$F$20/Thousand</f>
        <v>0</v>
      </c>
      <c r="CC36" s="87" t="n">
        <f aca="false">CC31*$F$20/Thousand</f>
        <v>0</v>
      </c>
      <c r="CD36" s="87" t="n">
        <f aca="false">CD31*$F$20/Thousand</f>
        <v>0</v>
      </c>
      <c r="CE36" s="87" t="n">
        <f aca="false">CE31*$F$20/Thousand</f>
        <v>0</v>
      </c>
      <c r="CF36" s="87" t="n">
        <f aca="false">CF31*$F$20/Thousand</f>
        <v>0</v>
      </c>
      <c r="CG36" s="87" t="n">
        <f aca="false">CG31*$F$20/Thousand</f>
        <v>0</v>
      </c>
      <c r="CH36" s="87" t="n">
        <f aca="false">CH31*$F$20/Thousand</f>
        <v>0</v>
      </c>
      <c r="CI36" s="87" t="n">
        <f aca="false">CI31*$F$20/Thousand</f>
        <v>0</v>
      </c>
      <c r="CJ36" s="87" t="n">
        <f aca="false">CJ31*$F$20/Thousand</f>
        <v>0</v>
      </c>
      <c r="CK36" s="87" t="n">
        <f aca="false">CK31*$F$20/Thousand</f>
        <v>0</v>
      </c>
      <c r="CL36" s="87" t="n">
        <f aca="false">CL31*$F$20/Thousand</f>
        <v>0</v>
      </c>
      <c r="CM36" s="87" t="n">
        <f aca="false">CM31*$F$20/Thousand</f>
        <v>0</v>
      </c>
      <c r="CN36" s="87" t="n">
        <f aca="false">CN31*$F$20/Thousand</f>
        <v>0</v>
      </c>
      <c r="CO36" s="87" t="n">
        <f aca="false">CO31*$F$20/Thousand</f>
        <v>0</v>
      </c>
      <c r="CP36" s="87" t="n">
        <f aca="false">CP31*$F$20/Thousand</f>
        <v>0</v>
      </c>
      <c r="CQ36" s="87" t="n">
        <f aca="false">CQ31*$F$20/Thousand</f>
        <v>0</v>
      </c>
      <c r="CR36" s="87" t="n">
        <f aca="false">CR31*$F$20/Thousand</f>
        <v>0</v>
      </c>
      <c r="CS36" s="87" t="n">
        <f aca="false">CS31*$F$20/Thousand</f>
        <v>0</v>
      </c>
      <c r="CT36" s="87" t="n">
        <f aca="false">CT31*$F$20/Thousand</f>
        <v>0</v>
      </c>
      <c r="CU36" s="87" t="n">
        <f aca="false">CU31*$F$20/Thousand</f>
        <v>0</v>
      </c>
      <c r="CV36" s="87" t="n">
        <f aca="false">CV31*$F$20/Thousand</f>
        <v>0</v>
      </c>
      <c r="CW36" s="87" t="n">
        <f aca="false">CW31*$F$20/Thousand</f>
        <v>0</v>
      </c>
      <c r="CX36" s="87" t="n">
        <f aca="false">CX31*$F$20/Thousand</f>
        <v>0</v>
      </c>
      <c r="CY36" s="87" t="n">
        <f aca="false">CY31*$F$20/Thousand</f>
        <v>0</v>
      </c>
      <c r="CZ36" s="87" t="n">
        <f aca="false">CZ31*$F$20/Thousand</f>
        <v>0</v>
      </c>
      <c r="DA36" s="87" t="n">
        <f aca="false">DA31*$F$20/Thousand</f>
        <v>0</v>
      </c>
    </row>
  </sheetData>
  <dataValidations count="1">
    <dataValidation allowBlank="false" errorStyle="stop" operator="between" showDropDown="false" showErrorMessage="false" showInputMessage="false" sqref="F13" type="list">
      <formula1>List_Module</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000"/>
    <pageSetUpPr fitToPage="false"/>
  </sheetPr>
  <dimension ref="A1:DC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6" ySplit="6" topLeftCell="AA7" activePane="bottomRight" state="frozen"/>
      <selection pane="topLeft" activeCell="A1" activeCellId="0" sqref="A1"/>
      <selection pane="topRight" activeCell="AA1" activeCellId="0" sqref="AA1"/>
      <selection pane="bottomLeft" activeCell="A7" activeCellId="0" sqref="A7"/>
      <selection pane="bottomRight" activeCell="A1" activeCellId="0" sqref="A1"/>
    </sheetView>
  </sheetViews>
  <sheetFormatPr defaultColWidth="9.109375" defaultRowHeight="14.25" customHeight="false" zeroHeight="false" outlineLevelRow="3" outlineLevelCol="1"/>
  <cols>
    <col collapsed="false" customWidth="true" hidden="false" outlineLevel="0" max="1" min="1" style="3" width="2.56"/>
    <col collapsed="false" customWidth="true" hidden="false" outlineLevel="0" max="4" min="2" style="3" width="3.56"/>
    <col collapsed="false" customWidth="true" hidden="false" outlineLevel="0" max="5" min="5" style="3" width="45.44"/>
    <col collapsed="false" customWidth="true" hidden="false" outlineLevel="0" max="6" min="6" style="3" width="22.44"/>
    <col collapsed="false" customWidth="true" hidden="false" outlineLevel="0" max="7" min="7" style="3" width="15.56"/>
    <col collapsed="false" customWidth="true" hidden="false" outlineLevel="0" max="8" min="8" style="3" width="50.56"/>
    <col collapsed="false" customWidth="true" hidden="false" outlineLevel="0" max="9" min="9" style="3" width="15.56"/>
    <col collapsed="false" customWidth="true" hidden="false" outlineLevel="0" max="10" min="10" style="0" width="34"/>
    <col collapsed="false" customWidth="true" hidden="false" outlineLevel="0" max="11" min="11" style="3" width="2.56"/>
    <col collapsed="false" customWidth="true" hidden="false" outlineLevel="1" max="24" min="12" style="3" width="2.56"/>
    <col collapsed="false" customWidth="true" hidden="false" outlineLevel="0" max="25" min="25" style="3" width="15.56"/>
    <col collapsed="false" customWidth="true" hidden="false" outlineLevel="0" max="26" min="26" style="3" width="2.56"/>
    <col collapsed="false" customWidth="true" hidden="false" outlineLevel="0" max="27" min="27" style="3" width="10.56"/>
    <col collapsed="false" customWidth="true" hidden="false" outlineLevel="0" max="30" min="28" style="3" width="10.44"/>
    <col collapsed="false" customWidth="true" hidden="false" outlineLevel="0" max="31" min="31" style="3" width="10.56"/>
    <col collapsed="false" customWidth="true" hidden="false" outlineLevel="0" max="34" min="32" style="3" width="10.44"/>
    <col collapsed="false" customWidth="true" hidden="false" outlineLevel="0" max="35" min="35" style="3" width="10.56"/>
    <col collapsed="false" customWidth="true" hidden="false" outlineLevel="0" max="75" min="36" style="3" width="11.44"/>
    <col collapsed="false" customWidth="true" hidden="false" outlineLevel="0" max="78" min="76" style="3" width="10.44"/>
    <col collapsed="false" customWidth="true" hidden="false" outlineLevel="0" max="79" min="79" style="3" width="10.56"/>
    <col collapsed="false" customWidth="true" hidden="false" outlineLevel="0" max="82" min="80" style="3" width="10.44"/>
    <col collapsed="false" customWidth="true" hidden="false" outlineLevel="0" max="83" min="83" style="3" width="10.56"/>
    <col collapsed="false" customWidth="true" hidden="false" outlineLevel="0" max="86" min="84" style="3" width="10.44"/>
    <col collapsed="false" customWidth="true" hidden="false" outlineLevel="0" max="87" min="87" style="3" width="10.56"/>
    <col collapsed="false" customWidth="true" hidden="false" outlineLevel="0" max="90" min="88" style="3" width="10.44"/>
    <col collapsed="false" customWidth="true" hidden="false" outlineLevel="0" max="91" min="91" style="3" width="10.56"/>
    <col collapsed="false" customWidth="true" hidden="false" outlineLevel="0" max="94" min="92" style="3" width="10.44"/>
    <col collapsed="false" customWidth="true" hidden="false" outlineLevel="0" max="95" min="95" style="3" width="10.56"/>
    <col collapsed="false" customWidth="true" hidden="false" outlineLevel="0" max="98" min="96" style="3" width="10.44"/>
    <col collapsed="false" customWidth="true" hidden="false" outlineLevel="0" max="99" min="99" style="3" width="10.56"/>
    <col collapsed="false" customWidth="true" hidden="false" outlineLevel="0" max="102" min="100" style="3" width="10.44"/>
    <col collapsed="false" customWidth="true" hidden="false" outlineLevel="0" max="103" min="103" style="3" width="10.56"/>
    <col collapsed="false" customWidth="true" hidden="false" outlineLevel="0" max="106" min="104" style="3" width="10.44"/>
    <col collapsed="false" customWidth="true" hidden="false" outlineLevel="0" max="107" min="107" style="3" width="2.56"/>
    <col collapsed="false" customWidth="false" hidden="true" outlineLevel="0" max="16384" min="108" style="3" width="9.11"/>
  </cols>
  <sheetData>
    <row r="1" customFormat="false" ht="23.25" hidden="false" customHeight="true" outlineLevel="0" collapsed="false">
      <c r="A1" s="1" t="str">
        <f aca="false">'Assumptions - Base'!A1</f>
        <v>Taca Taca - Stage 1 (40 Mtpa)</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row>
    <row r="2" customFormat="false" ht="18" hidden="false" customHeight="true" outlineLevel="0" collapsed="false">
      <c r="A2" s="162" t="str">
        <f aca="true">MID(CELL("filename",A1),FIND("]",CELL("filename",A1))+1,255)</f>
        <v>Concentrate Logistics</v>
      </c>
      <c r="B2" s="162"/>
      <c r="C2" s="162"/>
      <c r="D2" s="162"/>
      <c r="E2" s="162"/>
      <c r="F2" s="163"/>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row>
    <row r="3" customFormat="false" ht="14.25" hidden="false" customHeight="false" outlineLevel="0" collapsed="false">
      <c r="A3" s="57"/>
      <c r="B3" s="57"/>
      <c r="C3" s="57"/>
      <c r="D3" s="57"/>
      <c r="E3" s="55"/>
      <c r="F3" s="56"/>
      <c r="G3" s="57"/>
      <c r="H3" s="55"/>
      <c r="I3" s="55"/>
      <c r="J3" s="55"/>
      <c r="K3" s="55"/>
      <c r="L3" s="55"/>
      <c r="M3" s="55"/>
      <c r="N3" s="55"/>
      <c r="O3" s="55"/>
      <c r="P3" s="55"/>
      <c r="Q3" s="55"/>
      <c r="R3" s="55"/>
      <c r="S3" s="55"/>
      <c r="T3" s="55"/>
      <c r="U3" s="55"/>
      <c r="V3" s="55"/>
      <c r="W3" s="55"/>
      <c r="X3" s="55"/>
      <c r="Y3" s="56" t="s">
        <v>100</v>
      </c>
      <c r="Z3" s="55"/>
      <c r="AA3" s="58" t="str">
        <f aca="false">'Assumptions - Base'!AA3</f>
        <v>Y-4</v>
      </c>
      <c r="AB3" s="58" t="str">
        <f aca="false">'Assumptions - Base'!AB3</f>
        <v>Y-3</v>
      </c>
      <c r="AC3" s="58" t="str">
        <f aca="false">'Assumptions - Base'!AC3</f>
        <v>Y-2</v>
      </c>
      <c r="AD3" s="58" t="str">
        <f aca="false">'Assumptions - Base'!AD3</f>
        <v>Y-1</v>
      </c>
      <c r="AE3" s="58" t="str">
        <f aca="false">'Assumptions - Base'!AE3</f>
        <v>Y1</v>
      </c>
      <c r="AF3" s="58" t="str">
        <f aca="false">'Assumptions - Base'!AF3</f>
        <v>Y2</v>
      </c>
      <c r="AG3" s="58" t="str">
        <f aca="false">'Assumptions - Base'!AG3</f>
        <v>Y3</v>
      </c>
      <c r="AH3" s="58" t="str">
        <f aca="false">'Assumptions - Base'!AH3</f>
        <v>Y4</v>
      </c>
      <c r="AI3" s="58" t="str">
        <f aca="false">'Assumptions - Base'!AI3</f>
        <v>Y5</v>
      </c>
      <c r="AJ3" s="58" t="str">
        <f aca="false">'Assumptions - Base'!AJ3</f>
        <v>Y6</v>
      </c>
      <c r="AK3" s="58" t="str">
        <f aca="false">'Assumptions - Base'!AK3</f>
        <v>Y7</v>
      </c>
      <c r="AL3" s="58" t="str">
        <f aca="false">'Assumptions - Base'!AL3</f>
        <v>Y8</v>
      </c>
      <c r="AM3" s="58" t="str">
        <f aca="false">'Assumptions - Base'!AM3</f>
        <v>Y9</v>
      </c>
      <c r="AN3" s="58" t="str">
        <f aca="false">'Assumptions - Base'!AN3</f>
        <v>Y10</v>
      </c>
      <c r="AO3" s="58" t="str">
        <f aca="false">'Assumptions - Base'!AO3</f>
        <v>Y11</v>
      </c>
      <c r="AP3" s="58" t="str">
        <f aca="false">'Assumptions - Base'!AP3</f>
        <v>Y12</v>
      </c>
      <c r="AQ3" s="58" t="str">
        <f aca="false">'Assumptions - Base'!AQ3</f>
        <v>Y13</v>
      </c>
      <c r="AR3" s="58" t="str">
        <f aca="false">'Assumptions - Base'!AR3</f>
        <v>Y14</v>
      </c>
      <c r="AS3" s="58" t="str">
        <f aca="false">'Assumptions - Base'!AS3</f>
        <v>Y15</v>
      </c>
      <c r="AT3" s="58" t="str">
        <f aca="false">'Assumptions - Base'!AT3</f>
        <v>Y16</v>
      </c>
      <c r="AU3" s="58" t="str">
        <f aca="false">'Assumptions - Base'!AU3</f>
        <v>Y17</v>
      </c>
      <c r="AV3" s="58" t="str">
        <f aca="false">'Assumptions - Base'!AV3</f>
        <v>Y18</v>
      </c>
      <c r="AW3" s="58" t="str">
        <f aca="false">'Assumptions - Base'!AW3</f>
        <v>Y19</v>
      </c>
      <c r="AX3" s="58" t="str">
        <f aca="false">'Assumptions - Base'!AX3</f>
        <v>Y20</v>
      </c>
      <c r="AY3" s="58" t="str">
        <f aca="false">'Assumptions - Base'!AY3</f>
        <v>Y21</v>
      </c>
      <c r="AZ3" s="58" t="str">
        <f aca="false">'Assumptions - Base'!AZ3</f>
        <v>Y22</v>
      </c>
      <c r="BA3" s="58" t="str">
        <f aca="false">'Assumptions - Base'!BA3</f>
        <v>Y23</v>
      </c>
      <c r="BB3" s="58" t="str">
        <f aca="false">'Assumptions - Base'!BB3</f>
        <v>Y24</v>
      </c>
      <c r="BC3" s="58" t="str">
        <f aca="false">'Assumptions - Base'!BC3</f>
        <v>Y25</v>
      </c>
      <c r="BD3" s="58" t="str">
        <f aca="false">'Assumptions - Base'!BD3</f>
        <v>Y26</v>
      </c>
      <c r="BE3" s="58" t="str">
        <f aca="false">'Assumptions - Base'!BE3</f>
        <v>Y27</v>
      </c>
      <c r="BF3" s="58" t="str">
        <f aca="false">'Assumptions - Base'!BF3</f>
        <v>Y28</v>
      </c>
      <c r="BG3" s="58" t="str">
        <f aca="false">'Assumptions - Base'!BG3</f>
        <v>Y29</v>
      </c>
      <c r="BH3" s="58" t="str">
        <f aca="false">'Assumptions - Base'!BH3</f>
        <v>Y30</v>
      </c>
      <c r="BI3" s="58" t="str">
        <f aca="false">'Assumptions - Base'!BI3</f>
        <v>Y31</v>
      </c>
      <c r="BJ3" s="58" t="str">
        <f aca="false">'Assumptions - Base'!BJ3</f>
        <v>Y32</v>
      </c>
      <c r="BK3" s="58" t="str">
        <f aca="false">'Assumptions - Base'!BK3</f>
        <v>Y33</v>
      </c>
      <c r="BL3" s="58" t="str">
        <f aca="false">'Assumptions - Base'!BL3</f>
        <v>Y34</v>
      </c>
      <c r="BM3" s="58" t="str">
        <f aca="false">'Assumptions - Base'!BM3</f>
        <v>Y35</v>
      </c>
      <c r="BN3" s="58" t="str">
        <f aca="false">'Assumptions - Base'!BN3</f>
        <v>Y36</v>
      </c>
      <c r="BO3" s="58" t="str">
        <f aca="false">'Assumptions - Base'!BO3</f>
        <v>Y37</v>
      </c>
      <c r="BP3" s="58" t="str">
        <f aca="false">'Assumptions - Base'!BP3</f>
        <v>Y38</v>
      </c>
      <c r="BQ3" s="58" t="str">
        <f aca="false">'Assumptions - Base'!BQ3</f>
        <v>Y39</v>
      </c>
      <c r="BR3" s="58" t="str">
        <f aca="false">'Assumptions - Base'!BR3</f>
        <v>Y40</v>
      </c>
      <c r="BS3" s="58" t="str">
        <f aca="false">'Assumptions - Base'!BS3</f>
        <v>Y41</v>
      </c>
      <c r="BT3" s="58" t="str">
        <f aca="false">'Assumptions - Base'!BT3</f>
        <v>Y42</v>
      </c>
      <c r="BU3" s="58" t="str">
        <f aca="false">'Assumptions - Base'!BU3</f>
        <v>Y43</v>
      </c>
      <c r="BV3" s="58" t="str">
        <f aca="false">'Assumptions - Base'!BV3</f>
        <v>Y44</v>
      </c>
      <c r="BW3" s="58" t="str">
        <f aca="false">'Assumptions - Base'!BW3</f>
        <v>Y45</v>
      </c>
      <c r="BX3" s="58" t="str">
        <f aca="false">'Assumptions - Base'!BX3</f>
        <v>Y46</v>
      </c>
      <c r="BY3" s="58" t="str">
        <f aca="false">'Assumptions - Base'!BY3</f>
        <v>Y47</v>
      </c>
      <c r="BZ3" s="58" t="str">
        <f aca="false">'Assumptions - Base'!BZ3</f>
        <v>Y48</v>
      </c>
      <c r="CA3" s="58" t="str">
        <f aca="false">'Assumptions - Base'!CA3</f>
        <v>Y49</v>
      </c>
      <c r="CB3" s="58" t="str">
        <f aca="false">'Assumptions - Base'!CB3</f>
        <v>Y50</v>
      </c>
      <c r="CC3" s="58" t="str">
        <f aca="false">'Assumptions - Base'!CC3</f>
        <v>Y51</v>
      </c>
      <c r="CD3" s="58" t="str">
        <f aca="false">'Assumptions - Base'!CD3</f>
        <v>Y52</v>
      </c>
      <c r="CE3" s="58" t="str">
        <f aca="false">'Assumptions - Base'!CE3</f>
        <v>Y53</v>
      </c>
      <c r="CF3" s="58" t="str">
        <f aca="false">'Assumptions - Base'!CF3</f>
        <v>Y54</v>
      </c>
      <c r="CG3" s="58" t="str">
        <f aca="false">'Assumptions - Base'!CG3</f>
        <v>Y55</v>
      </c>
      <c r="CH3" s="58" t="str">
        <f aca="false">'Assumptions - Base'!CH3</f>
        <v>Y56</v>
      </c>
      <c r="CI3" s="58" t="str">
        <f aca="false">'Assumptions - Base'!CI3</f>
        <v>Y57</v>
      </c>
      <c r="CJ3" s="58" t="str">
        <f aca="false">'Assumptions - Base'!CJ3</f>
        <v>Y58</v>
      </c>
      <c r="CK3" s="58" t="str">
        <f aca="false">'Assumptions - Base'!CK3</f>
        <v>Y59</v>
      </c>
      <c r="CL3" s="58" t="str">
        <f aca="false">'Assumptions - Base'!CL3</f>
        <v>Y60</v>
      </c>
      <c r="CM3" s="58" t="str">
        <f aca="false">'Assumptions - Base'!CM3</f>
        <v>Y61</v>
      </c>
      <c r="CN3" s="58" t="str">
        <f aca="false">'Assumptions - Base'!CN3</f>
        <v>Y62</v>
      </c>
      <c r="CO3" s="58" t="str">
        <f aca="false">'Assumptions - Base'!CO3</f>
        <v>Y63</v>
      </c>
      <c r="CP3" s="58" t="str">
        <f aca="false">'Assumptions - Base'!CP3</f>
        <v>Y64</v>
      </c>
      <c r="CQ3" s="58" t="str">
        <f aca="false">'Assumptions - Base'!CQ3</f>
        <v>Y65</v>
      </c>
      <c r="CR3" s="58" t="str">
        <f aca="false">'Assumptions - Base'!CR3</f>
        <v>Y66</v>
      </c>
      <c r="CS3" s="58" t="str">
        <f aca="false">'Assumptions - Base'!CS3</f>
        <v>Y67</v>
      </c>
      <c r="CT3" s="58" t="str">
        <f aca="false">'Assumptions - Base'!CT3</f>
        <v>Y68</v>
      </c>
      <c r="CU3" s="58" t="str">
        <f aca="false">'Assumptions - Base'!CU3</f>
        <v>Y69</v>
      </c>
      <c r="CV3" s="58" t="str">
        <f aca="false">'Assumptions - Base'!CV3</f>
        <v>Y70</v>
      </c>
      <c r="CW3" s="58" t="str">
        <f aca="false">'Assumptions - Base'!CW3</f>
        <v>Y71</v>
      </c>
      <c r="CX3" s="58" t="str">
        <f aca="false">'Assumptions - Base'!CX3</f>
        <v>Y72</v>
      </c>
      <c r="CY3" s="58" t="str">
        <f aca="false">'Assumptions - Base'!CY3</f>
        <v>Y73</v>
      </c>
      <c r="CZ3" s="58" t="str">
        <f aca="false">'Assumptions - Base'!CZ3</f>
        <v>Y74</v>
      </c>
      <c r="DA3" s="58" t="str">
        <f aca="false">'Assumptions - Base'!DA3</f>
        <v>Y75</v>
      </c>
      <c r="DB3" s="58" t="str">
        <f aca="false">'Assumptions - Base'!DB3</f>
        <v>Y76</v>
      </c>
      <c r="DC3" s="55"/>
    </row>
    <row r="4" customFormat="false" ht="14.25" hidden="false" customHeight="false" outlineLevel="0" collapsed="false">
      <c r="A4" s="57"/>
      <c r="B4" s="57"/>
      <c r="C4" s="57"/>
      <c r="D4" s="57"/>
      <c r="E4" s="55"/>
      <c r="F4" s="55"/>
      <c r="G4" s="55"/>
      <c r="H4" s="55"/>
      <c r="I4" s="55"/>
      <c r="J4" s="55"/>
      <c r="K4" s="55"/>
      <c r="L4" s="55"/>
      <c r="M4" s="55"/>
      <c r="N4" s="55"/>
      <c r="O4" s="55"/>
      <c r="P4" s="55"/>
      <c r="Q4" s="55"/>
      <c r="R4" s="55"/>
      <c r="S4" s="55"/>
      <c r="T4" s="55"/>
      <c r="U4" s="55"/>
      <c r="V4" s="55"/>
      <c r="W4" s="55"/>
      <c r="X4" s="55"/>
      <c r="Y4" s="56" t="str">
        <f aca="false">'Assumptions - Base'!Y4</f>
        <v>Model Year:</v>
      </c>
      <c r="Z4" s="55"/>
      <c r="AA4" s="58" t="n">
        <f aca="false">'Assumptions - Base'!AA4</f>
        <v>1</v>
      </c>
      <c r="AB4" s="58" t="n">
        <f aca="false">'Assumptions - Base'!AB4</f>
        <v>2</v>
      </c>
      <c r="AC4" s="58" t="n">
        <f aca="false">'Assumptions - Base'!AC4</f>
        <v>3</v>
      </c>
      <c r="AD4" s="58" t="n">
        <f aca="false">'Assumptions - Base'!AD4</f>
        <v>4</v>
      </c>
      <c r="AE4" s="58" t="n">
        <f aca="false">'Assumptions - Base'!AE4</f>
        <v>5</v>
      </c>
      <c r="AF4" s="58" t="n">
        <f aca="false">'Assumptions - Base'!AF4</f>
        <v>6</v>
      </c>
      <c r="AG4" s="58" t="n">
        <f aca="false">'Assumptions - Base'!AG4</f>
        <v>7</v>
      </c>
      <c r="AH4" s="58" t="n">
        <f aca="false">'Assumptions - Base'!AH4</f>
        <v>8</v>
      </c>
      <c r="AI4" s="58" t="n">
        <f aca="false">'Assumptions - Base'!AI4</f>
        <v>9</v>
      </c>
      <c r="AJ4" s="58" t="n">
        <f aca="false">'Assumptions - Base'!AJ4</f>
        <v>10</v>
      </c>
      <c r="AK4" s="58" t="n">
        <f aca="false">'Assumptions - Base'!AK4</f>
        <v>11</v>
      </c>
      <c r="AL4" s="58" t="n">
        <f aca="false">'Assumptions - Base'!AL4</f>
        <v>12</v>
      </c>
      <c r="AM4" s="58" t="n">
        <f aca="false">'Assumptions - Base'!AM4</f>
        <v>13</v>
      </c>
      <c r="AN4" s="58" t="n">
        <f aca="false">'Assumptions - Base'!AN4</f>
        <v>14</v>
      </c>
      <c r="AO4" s="58" t="n">
        <f aca="false">'Assumptions - Base'!AO4</f>
        <v>15</v>
      </c>
      <c r="AP4" s="58" t="n">
        <f aca="false">'Assumptions - Base'!AP4</f>
        <v>16</v>
      </c>
      <c r="AQ4" s="58" t="n">
        <f aca="false">'Assumptions - Base'!AQ4</f>
        <v>17</v>
      </c>
      <c r="AR4" s="58" t="n">
        <f aca="false">'Assumptions - Base'!AR4</f>
        <v>18</v>
      </c>
      <c r="AS4" s="58" t="n">
        <f aca="false">'Assumptions - Base'!AS4</f>
        <v>19</v>
      </c>
      <c r="AT4" s="58" t="n">
        <f aca="false">'Assumptions - Base'!AT4</f>
        <v>20</v>
      </c>
      <c r="AU4" s="58" t="n">
        <f aca="false">'Assumptions - Base'!AU4</f>
        <v>21</v>
      </c>
      <c r="AV4" s="58" t="n">
        <f aca="false">'Assumptions - Base'!AV4</f>
        <v>22</v>
      </c>
      <c r="AW4" s="58" t="n">
        <f aca="false">'Assumptions - Base'!AW4</f>
        <v>23</v>
      </c>
      <c r="AX4" s="58" t="n">
        <f aca="false">'Assumptions - Base'!AX4</f>
        <v>24</v>
      </c>
      <c r="AY4" s="58" t="n">
        <f aca="false">'Assumptions - Base'!AY4</f>
        <v>25</v>
      </c>
      <c r="AZ4" s="58" t="n">
        <f aca="false">'Assumptions - Base'!AZ4</f>
        <v>26</v>
      </c>
      <c r="BA4" s="58" t="n">
        <f aca="false">'Assumptions - Base'!BA4</f>
        <v>27</v>
      </c>
      <c r="BB4" s="58" t="n">
        <f aca="false">'Assumptions - Base'!BB4</f>
        <v>28</v>
      </c>
      <c r="BC4" s="58" t="n">
        <f aca="false">'Assumptions - Base'!BC4</f>
        <v>29</v>
      </c>
      <c r="BD4" s="58" t="n">
        <f aca="false">'Assumptions - Base'!BD4</f>
        <v>30</v>
      </c>
      <c r="BE4" s="58" t="n">
        <f aca="false">'Assumptions - Base'!BE4</f>
        <v>31</v>
      </c>
      <c r="BF4" s="58" t="n">
        <f aca="false">'Assumptions - Base'!BF4</f>
        <v>32</v>
      </c>
      <c r="BG4" s="58" t="n">
        <f aca="false">'Assumptions - Base'!BG4</f>
        <v>33</v>
      </c>
      <c r="BH4" s="58" t="n">
        <f aca="false">'Assumptions - Base'!BH4</f>
        <v>34</v>
      </c>
      <c r="BI4" s="58" t="n">
        <f aca="false">'Assumptions - Base'!BI4</f>
        <v>35</v>
      </c>
      <c r="BJ4" s="58" t="n">
        <f aca="false">'Assumptions - Base'!BJ4</f>
        <v>36</v>
      </c>
      <c r="BK4" s="58" t="n">
        <f aca="false">'Assumptions - Base'!BK4</f>
        <v>37</v>
      </c>
      <c r="BL4" s="58" t="n">
        <f aca="false">'Assumptions - Base'!BL4</f>
        <v>38</v>
      </c>
      <c r="BM4" s="58" t="n">
        <f aca="false">'Assumptions - Base'!BM4</f>
        <v>39</v>
      </c>
      <c r="BN4" s="58" t="n">
        <f aca="false">'Assumptions - Base'!BN4</f>
        <v>40</v>
      </c>
      <c r="BO4" s="58" t="n">
        <f aca="false">'Assumptions - Base'!BO4</f>
        <v>41</v>
      </c>
      <c r="BP4" s="58" t="n">
        <f aca="false">'Assumptions - Base'!BP4</f>
        <v>42</v>
      </c>
      <c r="BQ4" s="58" t="n">
        <f aca="false">'Assumptions - Base'!BQ4</f>
        <v>43</v>
      </c>
      <c r="BR4" s="58" t="n">
        <f aca="false">'Assumptions - Base'!BR4</f>
        <v>44</v>
      </c>
      <c r="BS4" s="58" t="n">
        <f aca="false">'Assumptions - Base'!BS4</f>
        <v>45</v>
      </c>
      <c r="BT4" s="58" t="n">
        <f aca="false">'Assumptions - Base'!BT4</f>
        <v>46</v>
      </c>
      <c r="BU4" s="58" t="n">
        <f aca="false">'Assumptions - Base'!BU4</f>
        <v>47</v>
      </c>
      <c r="BV4" s="58" t="n">
        <f aca="false">'Assumptions - Base'!BV4</f>
        <v>48</v>
      </c>
      <c r="BW4" s="58" t="n">
        <f aca="false">'Assumptions - Base'!BW4</f>
        <v>49</v>
      </c>
      <c r="BX4" s="58" t="n">
        <f aca="false">'Assumptions - Base'!BX4</f>
        <v>50</v>
      </c>
      <c r="BY4" s="58" t="n">
        <f aca="false">'Assumptions - Base'!BY4</f>
        <v>51</v>
      </c>
      <c r="BZ4" s="58" t="n">
        <f aca="false">'Assumptions - Base'!BZ4</f>
        <v>52</v>
      </c>
      <c r="CA4" s="58" t="n">
        <f aca="false">'Assumptions - Base'!CA4</f>
        <v>53</v>
      </c>
      <c r="CB4" s="58" t="n">
        <f aca="false">'Assumptions - Base'!CB4</f>
        <v>54</v>
      </c>
      <c r="CC4" s="58" t="n">
        <f aca="false">'Assumptions - Base'!CC4</f>
        <v>55</v>
      </c>
      <c r="CD4" s="58" t="n">
        <f aca="false">'Assumptions - Base'!CD4</f>
        <v>56</v>
      </c>
      <c r="CE4" s="58" t="n">
        <f aca="false">'Assumptions - Base'!CE4</f>
        <v>57</v>
      </c>
      <c r="CF4" s="58" t="n">
        <f aca="false">'Assumptions - Base'!CF4</f>
        <v>58</v>
      </c>
      <c r="CG4" s="58" t="n">
        <f aca="false">'Assumptions - Base'!CG4</f>
        <v>59</v>
      </c>
      <c r="CH4" s="58" t="n">
        <f aca="false">'Assumptions - Base'!CH4</f>
        <v>60</v>
      </c>
      <c r="CI4" s="58" t="n">
        <f aca="false">'Assumptions - Base'!CI4</f>
        <v>61</v>
      </c>
      <c r="CJ4" s="58" t="n">
        <f aca="false">'Assumptions - Base'!CJ4</f>
        <v>62</v>
      </c>
      <c r="CK4" s="58" t="n">
        <f aca="false">'Assumptions - Base'!CK4</f>
        <v>63</v>
      </c>
      <c r="CL4" s="58" t="n">
        <f aca="false">'Assumptions - Base'!CL4</f>
        <v>64</v>
      </c>
      <c r="CM4" s="58" t="n">
        <f aca="false">'Assumptions - Base'!CM4</f>
        <v>65</v>
      </c>
      <c r="CN4" s="58" t="n">
        <f aca="false">'Assumptions - Base'!CN4</f>
        <v>66</v>
      </c>
      <c r="CO4" s="58" t="n">
        <f aca="false">'Assumptions - Base'!CO4</f>
        <v>67</v>
      </c>
      <c r="CP4" s="58" t="n">
        <f aca="false">'Assumptions - Base'!CP4</f>
        <v>68</v>
      </c>
      <c r="CQ4" s="58" t="n">
        <f aca="false">'Assumptions - Base'!CQ4</f>
        <v>69</v>
      </c>
      <c r="CR4" s="58" t="n">
        <f aca="false">'Assumptions - Base'!CR4</f>
        <v>70</v>
      </c>
      <c r="CS4" s="58" t="n">
        <f aca="false">'Assumptions - Base'!CS4</f>
        <v>71</v>
      </c>
      <c r="CT4" s="58" t="n">
        <f aca="false">'Assumptions - Base'!CT4</f>
        <v>72</v>
      </c>
      <c r="CU4" s="58" t="n">
        <f aca="false">'Assumptions - Base'!CU4</f>
        <v>73</v>
      </c>
      <c r="CV4" s="58" t="n">
        <f aca="false">'Assumptions - Base'!CV4</f>
        <v>74</v>
      </c>
      <c r="CW4" s="58" t="n">
        <f aca="false">'Assumptions - Base'!CW4</f>
        <v>75</v>
      </c>
      <c r="CX4" s="58" t="n">
        <f aca="false">'Assumptions - Base'!CX4</f>
        <v>76</v>
      </c>
      <c r="CY4" s="58" t="n">
        <f aca="false">'Assumptions - Base'!CY4</f>
        <v>77</v>
      </c>
      <c r="CZ4" s="58" t="n">
        <f aca="false">'Assumptions - Base'!CZ4</f>
        <v>78</v>
      </c>
      <c r="DA4" s="58" t="n">
        <f aca="false">'Assumptions - Base'!DA4</f>
        <v>79</v>
      </c>
      <c r="DB4" s="58" t="n">
        <f aca="false">'Assumptions - Base'!DB4</f>
        <v>80</v>
      </c>
      <c r="DC4" s="55"/>
    </row>
    <row r="5" customFormat="false" ht="14.25" hidden="false" customHeight="false" outlineLevel="0" collapsed="false">
      <c r="A5" s="57"/>
      <c r="B5" s="57"/>
      <c r="C5" s="57"/>
      <c r="D5" s="57"/>
      <c r="E5" s="57"/>
      <c r="F5" s="56"/>
      <c r="G5" s="57"/>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row>
    <row r="6" customFormat="false" ht="15" hidden="false" customHeight="true" outlineLevel="0" collapsed="false">
      <c r="A6" s="57"/>
      <c r="B6" s="57"/>
      <c r="C6" s="57"/>
      <c r="D6" s="57"/>
      <c r="E6" s="57" t="s">
        <v>102</v>
      </c>
      <c r="F6" s="164" t="s">
        <v>103</v>
      </c>
      <c r="G6" s="165" t="s">
        <v>104</v>
      </c>
      <c r="H6" s="166" t="s">
        <v>105</v>
      </c>
      <c r="I6" s="55"/>
      <c r="J6" s="55"/>
      <c r="K6" s="55"/>
      <c r="L6" s="55"/>
      <c r="M6" s="55"/>
      <c r="N6" s="55"/>
      <c r="O6" s="55"/>
      <c r="P6" s="55"/>
      <c r="Q6" s="55"/>
      <c r="R6" s="55"/>
      <c r="S6" s="55"/>
      <c r="T6" s="55"/>
      <c r="U6" s="55"/>
      <c r="V6" s="55"/>
      <c r="W6" s="55"/>
      <c r="X6" s="55"/>
      <c r="Y6" s="56" t="s">
        <v>106</v>
      </c>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row>
    <row r="7" s="3" customFormat="true" ht="14.25" hidden="false" customHeight="false" outlineLevel="0" collapsed="false"/>
    <row r="8" customFormat="false" ht="26.25" hidden="false" customHeight="true" outlineLevel="0" collapsed="false">
      <c r="A8" s="167" t="s">
        <v>562</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row>
    <row r="9" customFormat="false" ht="21" hidden="false" customHeight="true" outlineLevel="1" collapsed="false">
      <c r="A9" s="2" t="s">
        <v>563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row>
    <row r="10" customFormat="false" ht="15" hidden="false" customHeight="true" outlineLevel="2" collapsed="false"/>
    <row r="11" customFormat="false" ht="18" hidden="false" customHeight="true" outlineLevel="2" collapsed="false">
      <c r="B11" s="68" t="s">
        <v>563</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row>
    <row r="12" customFormat="false" ht="15" hidden="false" customHeight="true" outlineLevel="3" collapsed="false"/>
    <row r="13" customFormat="false" ht="46.95" hidden="false" customHeight="false" outlineLevel="0" collapsed="false">
      <c r="E13" s="69" t="s">
        <v>564</v>
      </c>
      <c r="F13" s="16" t="s">
        <v>508</v>
      </c>
      <c r="H13" s="70" t="s">
        <v>565</v>
      </c>
    </row>
    <row r="15" customFormat="false" ht="24.05" hidden="false" customHeight="false" outlineLevel="0" collapsed="false">
      <c r="E15" s="69" t="s">
        <v>566</v>
      </c>
      <c r="F15" s="16" t="n">
        <v>25.454045</v>
      </c>
      <c r="G15" s="19" t="s">
        <v>567</v>
      </c>
      <c r="H15" s="70" t="s">
        <v>568</v>
      </c>
    </row>
    <row r="16" customFormat="false" ht="24.05" hidden="false" customHeight="false" outlineLevel="0" collapsed="false">
      <c r="E16" s="69" t="s">
        <v>569</v>
      </c>
      <c r="F16" s="16" t="n">
        <v>39.4864</v>
      </c>
      <c r="G16" s="19" t="s">
        <v>274</v>
      </c>
      <c r="H16" s="70" t="s">
        <v>570</v>
      </c>
    </row>
    <row r="17" customFormat="false" ht="14.25" hidden="false" customHeight="false" outlineLevel="0" collapsed="false">
      <c r="E17" s="69" t="s">
        <v>571</v>
      </c>
      <c r="F17" s="16" t="n">
        <v>78.289</v>
      </c>
      <c r="G17" s="19" t="s">
        <v>274</v>
      </c>
      <c r="H17" s="70" t="s">
        <v>572</v>
      </c>
    </row>
    <row r="18" customFormat="false" ht="14.25" hidden="false" customHeight="false" outlineLevel="0" collapsed="false">
      <c r="E18" s="69" t="s">
        <v>573</v>
      </c>
      <c r="F18" s="16" t="n">
        <v>15</v>
      </c>
      <c r="G18" s="19" t="s">
        <v>274</v>
      </c>
      <c r="H18" s="70" t="s">
        <v>574</v>
      </c>
    </row>
    <row r="19" customFormat="false" ht="14.25" hidden="false" customHeight="false" outlineLevel="0" collapsed="false">
      <c r="E19" s="69" t="s">
        <v>575</v>
      </c>
      <c r="F19" s="16" t="n">
        <v>38</v>
      </c>
      <c r="G19" s="19" t="s">
        <v>274</v>
      </c>
      <c r="H19" s="70" t="s">
        <v>576</v>
      </c>
    </row>
    <row r="22" customFormat="false" ht="14.25" hidden="false" customHeight="false" outlineLevel="0" collapsed="false">
      <c r="E22" s="69" t="s">
        <v>577</v>
      </c>
      <c r="AA22" s="82" t="n">
        <f aca="false">'Cash Flow - Base'!AA103</f>
        <v>0</v>
      </c>
      <c r="AB22" s="82" t="n">
        <f aca="false">'Cash Flow - Base'!AB103</f>
        <v>0</v>
      </c>
      <c r="AC22" s="82" t="n">
        <f aca="false">'Cash Flow - Base'!AC103</f>
        <v>0</v>
      </c>
      <c r="AD22" s="82" t="n">
        <f aca="false">'Cash Flow - Base'!AD103</f>
        <v>0</v>
      </c>
      <c r="AE22" s="82" t="n">
        <f aca="false">'Cash Flow - Base'!AE103</f>
        <v>436.242209302326</v>
      </c>
      <c r="AF22" s="82" t="n">
        <f aca="false">'Cash Flow - Base'!AF103</f>
        <v>957.434262948207</v>
      </c>
      <c r="AG22" s="82" t="n">
        <f aca="false">'Cash Flow - Base'!AG103</f>
        <v>1077.35333333333</v>
      </c>
      <c r="AH22" s="82" t="n">
        <f aca="false">'Cash Flow - Base'!AH103</f>
        <v>1069.88976377953</v>
      </c>
      <c r="AI22" s="82" t="n">
        <f aca="false">'Cash Flow - Base'!AI103</f>
        <v>1045.0184501845</v>
      </c>
      <c r="AJ22" s="82" t="n">
        <f aca="false">'Cash Flow - Base'!AJ103</f>
        <v>1056.35687732342</v>
      </c>
      <c r="AK22" s="82" t="n">
        <f aca="false">'Cash Flow - Base'!AK103</f>
        <v>933.335037593985</v>
      </c>
      <c r="AL22" s="82" t="n">
        <f aca="false">'Cash Flow - Base'!AL103</f>
        <v>797.241379310345</v>
      </c>
      <c r="AM22" s="82" t="n">
        <f aca="false">'Cash Flow - Base'!AM103</f>
        <v>680.952380952381</v>
      </c>
      <c r="AN22" s="82" t="n">
        <f aca="false">'Cash Flow - Base'!AN103</f>
        <v>630.438247011952</v>
      </c>
      <c r="AO22" s="82" t="n">
        <f aca="false">'Cash Flow - Base'!AO103</f>
        <v>660.024324324324</v>
      </c>
      <c r="AP22" s="82" t="n">
        <f aca="false">'Cash Flow - Base'!AP103</f>
        <v>695.724137931034</v>
      </c>
      <c r="AQ22" s="82" t="n">
        <f aca="false">'Cash Flow - Base'!AQ103</f>
        <v>778.977443609023</v>
      </c>
      <c r="AR22" s="82" t="n">
        <f aca="false">'Cash Flow - Base'!AR103</f>
        <v>785.772727272727</v>
      </c>
      <c r="AS22" s="82" t="n">
        <f aca="false">'Cash Flow - Base'!AS103</f>
        <v>791.041374045802</v>
      </c>
      <c r="AT22" s="82" t="n">
        <f aca="false">'Cash Flow - Base'!AT103</f>
        <v>691.633466135458</v>
      </c>
      <c r="AU22" s="82" t="n">
        <f aca="false">'Cash Flow - Base'!AU103</f>
        <v>692</v>
      </c>
      <c r="AV22" s="82" t="n">
        <f aca="false">'Cash Flow - Base'!AV103</f>
        <v>568.752</v>
      </c>
      <c r="AW22" s="82" t="n">
        <f aca="false">'Cash Flow - Base'!AW103</f>
        <v>643.320826771654</v>
      </c>
      <c r="AX22" s="82" t="n">
        <f aca="false">'Cash Flow - Base'!AX103</f>
        <v>615.003891050584</v>
      </c>
      <c r="AY22" s="82" t="n">
        <f aca="false">'Cash Flow - Base'!AY103</f>
        <v>601.171875</v>
      </c>
      <c r="AZ22" s="82" t="n">
        <f aca="false">'Cash Flow - Base'!AZ103</f>
        <v>631.299610894942</v>
      </c>
      <c r="BA22" s="82" t="n">
        <f aca="false">'Cash Flow - Base'!BA103</f>
        <v>567.927906976744</v>
      </c>
      <c r="BB22" s="82" t="n">
        <f aca="false">'Cash Flow - Base'!BB103</f>
        <v>483.027888446215</v>
      </c>
      <c r="BC22" s="82" t="n">
        <f aca="false">'Cash Flow - Base'!BC103</f>
        <v>597.904761904762</v>
      </c>
      <c r="BD22" s="82" t="n">
        <f aca="false">'Cash Flow - Base'!BD103</f>
        <v>631.792828685259</v>
      </c>
      <c r="BE22" s="82" t="n">
        <f aca="false">'Cash Flow - Base'!BE103</f>
        <v>542.439330708661</v>
      </c>
      <c r="BF22" s="82" t="n">
        <f aca="false">'Cash Flow - Base'!BF103</f>
        <v>527.811023622047</v>
      </c>
      <c r="BG22" s="82" t="n">
        <f aca="false">'Cash Flow - Base'!BG103</f>
        <v>552.156862745098</v>
      </c>
      <c r="BH22" s="82" t="n">
        <f aca="false">'Cash Flow - Base'!BH103</f>
        <v>553.578544061303</v>
      </c>
      <c r="BI22" s="82" t="n">
        <f aca="false">'Cash Flow - Base'!BI103</f>
        <v>565.455741444867</v>
      </c>
      <c r="BJ22" s="82" t="n">
        <f aca="false">'Cash Flow - Base'!BJ103</f>
        <v>661.138686131387</v>
      </c>
      <c r="BK22" s="82" t="n">
        <f aca="false">'Cash Flow - Base'!BK103</f>
        <v>642.028985507246</v>
      </c>
      <c r="BL22" s="82" t="n">
        <f aca="false">'Cash Flow - Base'!BL103</f>
        <v>617.313432835821</v>
      </c>
      <c r="BM22" s="82" t="n">
        <f aca="false">'Cash Flow - Base'!BM103</f>
        <v>534.869961977186</v>
      </c>
      <c r="BN22" s="82" t="n">
        <f aca="false">'Cash Flow - Base'!BN103</f>
        <v>586.889733840304</v>
      </c>
      <c r="BO22" s="82" t="n">
        <f aca="false">'Cash Flow - Base'!BO103</f>
        <v>628.817843866171</v>
      </c>
      <c r="BP22" s="82" t="n">
        <f aca="false">'Cash Flow - Base'!BP103</f>
        <v>301.764705882353</v>
      </c>
      <c r="BQ22" s="82" t="n">
        <f aca="false">'Cash Flow - Base'!BQ103</f>
        <v>303.226764705882</v>
      </c>
      <c r="BR22" s="82" t="n">
        <f aca="false">'Cash Flow - Base'!BR103</f>
        <v>301.556485355649</v>
      </c>
      <c r="BS22" s="82" t="n">
        <f aca="false">'Cash Flow - Base'!BS103</f>
        <v>301.556485355649</v>
      </c>
      <c r="BT22" s="82" t="n">
        <f aca="false">'Cash Flow - Base'!BT103</f>
        <v>187.06779661017</v>
      </c>
      <c r="BU22" s="82" t="n">
        <f aca="false">'Cash Flow - Base'!BU103</f>
        <v>187.314576271186</v>
      </c>
      <c r="BV22" s="82" t="n">
        <f aca="false">'Cash Flow - Base'!BV103</f>
        <v>186.847457627119</v>
      </c>
      <c r="BW22" s="82" t="n">
        <f aca="false">'Cash Flow - Base'!BW103</f>
        <v>186.847457627119</v>
      </c>
      <c r="BX22" s="82" t="n">
        <f aca="false">'Cash Flow - Base'!BX103</f>
        <v>186.847457627119</v>
      </c>
      <c r="BY22" s="82" t="n">
        <f aca="false">'Cash Flow - Base'!BY103</f>
        <v>187.314576271186</v>
      </c>
      <c r="BZ22" s="82" t="n">
        <f aca="false">'Cash Flow - Base'!BZ103</f>
        <v>186.847457627119</v>
      </c>
      <c r="CA22" s="82" t="n">
        <f aca="false">'Cash Flow - Base'!CA103</f>
        <v>186.847457627119</v>
      </c>
      <c r="CB22" s="82" t="n">
        <f aca="false">'Cash Flow - Base'!CB103</f>
        <v>186.847457627119</v>
      </c>
      <c r="CC22" s="82" t="n">
        <f aca="false">'Cash Flow - Base'!CC103</f>
        <v>17.7505084745763</v>
      </c>
      <c r="CD22" s="82" t="n">
        <f aca="false">'Cash Flow - Base'!CD103</f>
        <v>0</v>
      </c>
      <c r="CE22" s="82" t="n">
        <f aca="false">'Cash Flow - Base'!CE103</f>
        <v>0</v>
      </c>
      <c r="CF22" s="82" t="n">
        <f aca="false">'Cash Flow - Base'!CF103</f>
        <v>0</v>
      </c>
      <c r="CG22" s="82" t="n">
        <f aca="false">'Cash Flow - Base'!CG103</f>
        <v>0</v>
      </c>
      <c r="CH22" s="82" t="n">
        <f aca="false">'Cash Flow - Base'!CH103</f>
        <v>0</v>
      </c>
      <c r="CI22" s="82" t="n">
        <f aca="false">'Cash Flow - Base'!CI103</f>
        <v>0</v>
      </c>
      <c r="CJ22" s="82" t="n">
        <f aca="false">'Cash Flow - Base'!CJ103</f>
        <v>0</v>
      </c>
      <c r="CK22" s="82" t="n">
        <f aca="false">'Cash Flow - Base'!CK103</f>
        <v>0</v>
      </c>
      <c r="CL22" s="82" t="n">
        <f aca="false">'Cash Flow - Base'!CL103</f>
        <v>0</v>
      </c>
      <c r="CM22" s="82" t="n">
        <f aca="false">'Cash Flow - Base'!CM103</f>
        <v>0</v>
      </c>
      <c r="CN22" s="82" t="n">
        <f aca="false">'Cash Flow - Base'!CN103</f>
        <v>0</v>
      </c>
      <c r="CO22" s="82" t="n">
        <f aca="false">'Cash Flow - Base'!CO103</f>
        <v>0</v>
      </c>
      <c r="CP22" s="82" t="n">
        <f aca="false">'Cash Flow - Base'!CP103</f>
        <v>0</v>
      </c>
      <c r="CQ22" s="82" t="n">
        <f aca="false">'Cash Flow - Base'!CQ103</f>
        <v>0</v>
      </c>
      <c r="CR22" s="82" t="n">
        <f aca="false">'Cash Flow - Base'!CR103</f>
        <v>0</v>
      </c>
      <c r="CS22" s="82" t="n">
        <f aca="false">'Cash Flow - Base'!CS103</f>
        <v>0</v>
      </c>
      <c r="CT22" s="82" t="n">
        <f aca="false">'Cash Flow - Base'!CT103</f>
        <v>0</v>
      </c>
      <c r="CU22" s="82" t="n">
        <f aca="false">'Cash Flow - Base'!CU103</f>
        <v>0</v>
      </c>
      <c r="CV22" s="82" t="n">
        <f aca="false">'Cash Flow - Base'!CV103</f>
        <v>0</v>
      </c>
      <c r="CW22" s="82" t="n">
        <f aca="false">'Cash Flow - Base'!CW103</f>
        <v>0</v>
      </c>
      <c r="CX22" s="82" t="n">
        <f aca="false">'Cash Flow - Base'!CX103</f>
        <v>0</v>
      </c>
      <c r="CY22" s="82" t="n">
        <f aca="false">'Cash Flow - Base'!CY103</f>
        <v>0</v>
      </c>
      <c r="CZ22" s="82" t="n">
        <f aca="false">'Cash Flow - Base'!CZ103</f>
        <v>0</v>
      </c>
      <c r="DA22" s="82" t="n">
        <f aca="false">'Cash Flow - Base'!DA103</f>
        <v>0</v>
      </c>
      <c r="DB22" s="82" t="n">
        <f aca="false">'Cash Flow - Base'!DB103</f>
        <v>0</v>
      </c>
    </row>
    <row r="23" customFormat="false" ht="14.25" hidden="false" customHeight="false" outlineLevel="0" collapsed="false">
      <c r="E23" s="69" t="s">
        <v>578</v>
      </c>
      <c r="AA23" s="82" t="n">
        <f aca="false">Molybdenum!AA30</f>
        <v>0</v>
      </c>
      <c r="AB23" s="82" t="n">
        <f aca="false">Molybdenum!AB30</f>
        <v>0</v>
      </c>
      <c r="AC23" s="82" t="n">
        <f aca="false">Molybdenum!AC30</f>
        <v>0</v>
      </c>
      <c r="AD23" s="82" t="n">
        <f aca="false">Molybdenum!AD30</f>
        <v>0</v>
      </c>
      <c r="AE23" s="82" t="n">
        <f aca="false">Molybdenum!AE30</f>
        <v>0</v>
      </c>
      <c r="AF23" s="82" t="n">
        <f aca="false">Molybdenum!AF30</f>
        <v>2.98534468085106</v>
      </c>
      <c r="AG23" s="82" t="n">
        <f aca="false">Molybdenum!AG30</f>
        <v>3.80145269787234</v>
      </c>
      <c r="AH23" s="82" t="n">
        <f aca="false">Molybdenum!AH30</f>
        <v>4.14944680851064</v>
      </c>
      <c r="AI23" s="82" t="n">
        <f aca="false">Molybdenum!AI30</f>
        <v>6.48027574468085</v>
      </c>
      <c r="AJ23" s="82" t="n">
        <f aca="false">Molybdenum!AJ30</f>
        <v>7.77769531914894</v>
      </c>
      <c r="AK23" s="82" t="n">
        <f aca="false">Molybdenum!AK30</f>
        <v>5.66525377234043</v>
      </c>
      <c r="AL23" s="82" t="n">
        <f aca="false">Molybdenum!AL30</f>
        <v>4.97095659574468</v>
      </c>
      <c r="AM23" s="82" t="n">
        <f aca="false">Molybdenum!AM30</f>
        <v>4.1628714893617</v>
      </c>
      <c r="AN23" s="82" t="n">
        <f aca="false">Molybdenum!AN30</f>
        <v>4.3136885106383</v>
      </c>
      <c r="AO23" s="82" t="n">
        <f aca="false">Molybdenum!AO30</f>
        <v>4.9781581893617</v>
      </c>
      <c r="AP23" s="82" t="n">
        <f aca="false">Molybdenum!AP30</f>
        <v>5.02823489361702</v>
      </c>
      <c r="AQ23" s="82" t="n">
        <f aca="false">Molybdenum!AQ30</f>
        <v>5.15569021276596</v>
      </c>
      <c r="AR23" s="82" t="n">
        <f aca="false">Molybdenum!AR30</f>
        <v>5.19703404255319</v>
      </c>
      <c r="AS23" s="82" t="n">
        <f aca="false">Molybdenum!AS30</f>
        <v>5.21335151489362</v>
      </c>
      <c r="AT23" s="82" t="n">
        <f aca="false">Molybdenum!AT30</f>
        <v>4.52017191489362</v>
      </c>
      <c r="AU23" s="82" t="n">
        <f aca="false">Molybdenum!AU30</f>
        <v>4.5516885106383</v>
      </c>
      <c r="AV23" s="82" t="n">
        <f aca="false">Molybdenum!AV30</f>
        <v>5.37812425531915</v>
      </c>
      <c r="AW23" s="82" t="n">
        <f aca="false">Molybdenum!AW30</f>
        <v>5.46355674468085</v>
      </c>
      <c r="AX23" s="82" t="n">
        <f aca="false">Molybdenum!AX30</f>
        <v>4.92790212765958</v>
      </c>
      <c r="AY23" s="82" t="n">
        <f aca="false">Molybdenum!AY30</f>
        <v>3.9284885106383</v>
      </c>
      <c r="AZ23" s="82" t="n">
        <f aca="false">Molybdenum!AZ30</f>
        <v>4.61693617021277</v>
      </c>
      <c r="BA23" s="82" t="n">
        <f aca="false">Molybdenum!BA30</f>
        <v>5.56198944680851</v>
      </c>
      <c r="BB23" s="82" t="n">
        <f aca="false">Molybdenum!BB30</f>
        <v>4.56546893617021</v>
      </c>
      <c r="BC23" s="82" t="n">
        <f aca="false">Molybdenum!BC30</f>
        <v>4.42417872340426</v>
      </c>
      <c r="BD23" s="82" t="n">
        <f aca="false">Molybdenum!BD30</f>
        <v>4.69676170212766</v>
      </c>
      <c r="BE23" s="82" t="n">
        <f aca="false">Molybdenum!BE30</f>
        <v>5.53923994893617</v>
      </c>
      <c r="BF23" s="82" t="n">
        <f aca="false">Molybdenum!BF30</f>
        <v>5.91263829787234</v>
      </c>
      <c r="BG23" s="82" t="n">
        <f aca="false">Molybdenum!BG30</f>
        <v>5.18569021276596</v>
      </c>
      <c r="BH23" s="82" t="n">
        <f aca="false">Molybdenum!BH30</f>
        <v>5.2143114893617</v>
      </c>
      <c r="BI23" s="82" t="n">
        <f aca="false">Molybdenum!BI30</f>
        <v>5.67473870212766</v>
      </c>
      <c r="BJ23" s="82" t="n">
        <f aca="false">Molybdenum!BJ30</f>
        <v>6.40975659574468</v>
      </c>
      <c r="BK23" s="82" t="n">
        <f aca="false">Molybdenum!BK30</f>
        <v>6.26103829787234</v>
      </c>
      <c r="BL23" s="82" t="n">
        <f aca="false">Molybdenum!BL30</f>
        <v>5.7691914893617</v>
      </c>
      <c r="BM23" s="82" t="n">
        <f aca="false">Molybdenum!BM30</f>
        <v>5.79940533617021</v>
      </c>
      <c r="BN23" s="82" t="n">
        <f aca="false">Molybdenum!BN30</f>
        <v>5.57512255319149</v>
      </c>
      <c r="BO23" s="82" t="n">
        <f aca="false">Molybdenum!BO30</f>
        <v>5.68916425531915</v>
      </c>
      <c r="BP23" s="82" t="n">
        <f aca="false">Molybdenum!BP30</f>
        <v>4.81496</v>
      </c>
      <c r="BQ23" s="82" t="n">
        <f aca="false">Molybdenum!BQ30</f>
        <v>4.89564689361702</v>
      </c>
      <c r="BR23" s="82" t="n">
        <f aca="false">Molybdenum!BR30</f>
        <v>4.96078978723404</v>
      </c>
      <c r="BS23" s="82" t="n">
        <f aca="false">Molybdenum!BS30</f>
        <v>4.96078978723404</v>
      </c>
      <c r="BT23" s="82" t="n">
        <f aca="false">Molybdenum!BT30</f>
        <v>2.88316595744681</v>
      </c>
      <c r="BU23" s="82" t="n">
        <f aca="false">Molybdenum!BU30</f>
        <v>2.7801969893617</v>
      </c>
      <c r="BV23" s="82" t="n">
        <f aca="false">Molybdenum!BV30</f>
        <v>2.77326382978723</v>
      </c>
      <c r="BW23" s="82" t="n">
        <f aca="false">Molybdenum!BW30</f>
        <v>2.77326382978723</v>
      </c>
      <c r="BX23" s="82" t="n">
        <f aca="false">Molybdenum!BX30</f>
        <v>2.77326382978723</v>
      </c>
      <c r="BY23" s="82" t="n">
        <f aca="false">Molybdenum!BY30</f>
        <v>2.7801969893617</v>
      </c>
      <c r="BZ23" s="82" t="n">
        <f aca="false">Molybdenum!BZ30</f>
        <v>2.77326382978723</v>
      </c>
      <c r="CA23" s="82" t="n">
        <f aca="false">Molybdenum!CA30</f>
        <v>2.77326382978723</v>
      </c>
      <c r="CB23" s="82" t="n">
        <f aca="false">Molybdenum!CB30</f>
        <v>2.77326382978723</v>
      </c>
      <c r="CC23" s="82" t="n">
        <f aca="false">Molybdenum!CC30</f>
        <v>0.270393223404255</v>
      </c>
      <c r="CD23" s="82" t="n">
        <f aca="false">Molybdenum!CD30</f>
        <v>0</v>
      </c>
      <c r="CE23" s="82" t="n">
        <f aca="false">Molybdenum!CE30</f>
        <v>0</v>
      </c>
      <c r="CF23" s="82" t="n">
        <f aca="false">Molybdenum!CF30</f>
        <v>0</v>
      </c>
      <c r="CG23" s="82" t="n">
        <f aca="false">Molybdenum!CG30</f>
        <v>0</v>
      </c>
      <c r="CH23" s="82" t="n">
        <f aca="false">Molybdenum!CH30</f>
        <v>0</v>
      </c>
      <c r="CI23" s="82" t="n">
        <f aca="false">Molybdenum!CI30</f>
        <v>0</v>
      </c>
      <c r="CJ23" s="82" t="n">
        <f aca="false">Molybdenum!CJ30</f>
        <v>0</v>
      </c>
      <c r="CK23" s="82" t="n">
        <f aca="false">Molybdenum!CK30</f>
        <v>0</v>
      </c>
      <c r="CL23" s="82" t="n">
        <f aca="false">Molybdenum!CL30</f>
        <v>0</v>
      </c>
      <c r="CM23" s="82" t="n">
        <f aca="false">Molybdenum!CM30</f>
        <v>0</v>
      </c>
      <c r="CN23" s="82" t="n">
        <f aca="false">Molybdenum!CN30</f>
        <v>0</v>
      </c>
      <c r="CO23" s="82" t="n">
        <f aca="false">Molybdenum!CO30</f>
        <v>0</v>
      </c>
      <c r="CP23" s="82" t="n">
        <f aca="false">Molybdenum!CP30</f>
        <v>0</v>
      </c>
      <c r="CQ23" s="82" t="n">
        <f aca="false">Molybdenum!CQ30</f>
        <v>0</v>
      </c>
      <c r="CR23" s="82" t="n">
        <f aca="false">Molybdenum!CR30</f>
        <v>0</v>
      </c>
      <c r="CS23" s="82" t="n">
        <f aca="false">Molybdenum!CS30</f>
        <v>0</v>
      </c>
      <c r="CT23" s="82" t="n">
        <f aca="false">Molybdenum!CT30</f>
        <v>0</v>
      </c>
      <c r="CU23" s="82" t="n">
        <f aca="false">Molybdenum!CU30</f>
        <v>0</v>
      </c>
      <c r="CV23" s="82" t="n">
        <f aca="false">Molybdenum!CV30</f>
        <v>0</v>
      </c>
      <c r="CW23" s="82" t="n">
        <f aca="false">Molybdenum!CW30</f>
        <v>0</v>
      </c>
      <c r="CX23" s="82" t="n">
        <f aca="false">Molybdenum!CX30</f>
        <v>0</v>
      </c>
      <c r="CY23" s="82" t="n">
        <f aca="false">Molybdenum!CY30</f>
        <v>0</v>
      </c>
      <c r="CZ23" s="82" t="n">
        <f aca="false">Molybdenum!CZ30</f>
        <v>0</v>
      </c>
      <c r="DA23" s="82" t="n">
        <f aca="false">Molybdenum!DA30</f>
        <v>0</v>
      </c>
      <c r="DB23" s="82" t="n">
        <f aca="false">Molybdenum!DB30</f>
        <v>0</v>
      </c>
    </row>
    <row r="25" customFormat="false" ht="24.05" hidden="false" customHeight="false" outlineLevel="0" collapsed="false">
      <c r="E25" s="69" t="s">
        <v>363</v>
      </c>
      <c r="H25" s="70" t="s">
        <v>579</v>
      </c>
      <c r="AA25" s="82" t="n">
        <f aca="false">IF(AA22&gt;0,$F$15+($F$16+$F$18+$F$19)*AA22/1000,0)</f>
        <v>0</v>
      </c>
      <c r="AB25" s="82" t="n">
        <f aca="false">IF(AB22&gt;0,$F$15+($F$16+$F$18+$F$19)*AB22/1000,0)</f>
        <v>0</v>
      </c>
      <c r="AC25" s="82" t="n">
        <f aca="false">IF(AC22&gt;0,$F$15+($F$16+$F$18+$F$19)*AC22/1000,0)</f>
        <v>0</v>
      </c>
      <c r="AD25" s="82" t="n">
        <f aca="false">IF(AD22&gt;0,$F$15+($F$16+$F$18+$F$19)*AD22/1000,0)</f>
        <v>0</v>
      </c>
      <c r="AE25" s="82" t="n">
        <f aca="false">IF(AE22&gt;0,$F$15+($F$16+$F$18+$F$19)*AE22/1000,0)</f>
        <v>65.8005164664186</v>
      </c>
      <c r="AF25" s="82" t="n">
        <f aca="false">IF(AF22&gt;0,$F$15+($F$16+$F$18+$F$19)*AF22/1000,0)</f>
        <v>114.003693216733</v>
      </c>
      <c r="AG25" s="82" t="n">
        <f aca="false">IF(AG22&gt;0,$F$15+($F$16+$F$18+$F$19)*AG22/1000,0)</f>
        <v>125.094576328</v>
      </c>
      <c r="AH25" s="82" t="n">
        <f aca="false">IF(AH22&gt;0,$F$15+($F$16+$F$18+$F$19)*AH22/1000,0)</f>
        <v>124.404297648819</v>
      </c>
      <c r="AI25" s="82" t="n">
        <f aca="false">IF(AI22&gt;0,$F$15+($F$16+$F$18+$F$19)*AI22/1000,0)</f>
        <v>122.104039391144</v>
      </c>
      <c r="AJ25" s="82" t="n">
        <f aca="false">IF(AJ22&gt;0,$F$15+($F$16+$F$18+$F$19)*AJ22/1000,0)</f>
        <v>123.152689698885</v>
      </c>
      <c r="AK25" s="82" t="n">
        <f aca="false">IF(AK22&gt;0,$F$15+($F$16+$F$18+$F$19)*AK22/1000,0)</f>
        <v>111.774842620932</v>
      </c>
      <c r="AL25" s="82" t="n">
        <f aca="false">IF(AL22&gt;0,$F$15+($F$16+$F$18+$F$19)*AL22/1000,0)</f>
        <v>99.1880301034483</v>
      </c>
      <c r="AM25" s="82" t="n">
        <f aca="false">IF(AM22&gt;0,$F$15+($F$16+$F$18+$F$19)*AM22/1000,0)</f>
        <v>88.4328792857143</v>
      </c>
      <c r="AN25" s="82" t="n">
        <f aca="false">IF(AN22&gt;0,$F$15+($F$16+$F$18+$F$19)*AN22/1000,0)</f>
        <v>83.7610088884462</v>
      </c>
      <c r="AO25" s="82" t="n">
        <f aca="false">IF(AO22&gt;0,$F$15+($F$16+$F$18+$F$19)*AO22/1000,0)</f>
        <v>86.4973186691892</v>
      </c>
      <c r="AP25" s="82" t="n">
        <f aca="false">IF(AP22&gt;0,$F$15+($F$16+$F$18+$F$19)*AP22/1000,0)</f>
        <v>89.7990659103448</v>
      </c>
      <c r="AQ25" s="82" t="n">
        <f aca="false">IF(AQ22&gt;0,$F$15+($F$16+$F$18+$F$19)*AQ22/1000,0)</f>
        <v>97.4988644406015</v>
      </c>
      <c r="AR25" s="82" t="n">
        <f aca="false">IF(AR22&gt;0,$F$15+($F$16+$F$18+$F$19)*AR22/1000,0)</f>
        <v>98.1273357636364</v>
      </c>
      <c r="AS25" s="82" t="n">
        <f aca="false">IF(AS22&gt;0,$F$15+($F$16+$F$18+$F$19)*AS22/1000,0)</f>
        <v>98.6146139365496</v>
      </c>
      <c r="AT25" s="82" t="n">
        <f aca="false">IF(AT22&gt;0,$F$15+($F$16+$F$18+$F$19)*AT22/1000,0)</f>
        <v>89.4207344023904</v>
      </c>
      <c r="AU25" s="82" t="n">
        <f aca="false">IF(AU22&gt;0,$F$15+($F$16+$F$18+$F$19)*AU22/1000,0)</f>
        <v>89.4546338</v>
      </c>
      <c r="AV25" s="82" t="n">
        <f aca="false">IF(AV22&gt;0,$F$15+($F$16+$F$18+$F$19)*AV22/1000,0)</f>
        <v>78.0558699728</v>
      </c>
      <c r="AW25" s="82" t="n">
        <f aca="false">IF(AW22&gt;0,$F$15+($F$16+$F$18+$F$19)*AW22/1000,0)</f>
        <v>84.9524723131339</v>
      </c>
      <c r="AX25" s="82" t="n">
        <f aca="false">IF(AX22&gt;0,$F$15+($F$16+$F$18+$F$19)*AX22/1000,0)</f>
        <v>82.3335408692607</v>
      </c>
      <c r="AY25" s="82" t="n">
        <f aca="false">IF(AY22&gt;0,$F$15+($F$16+$F$18+$F$19)*AY22/1000,0)</f>
        <v>81.0542675</v>
      </c>
      <c r="AZ25" s="82" t="n">
        <f aca="false">IF(AZ22&gt;0,$F$15+($F$16+$F$18+$F$19)*AZ22/1000,0)</f>
        <v>83.8406733330739</v>
      </c>
      <c r="BA25" s="82" t="n">
        <f aca="false">IF(BA22&gt;0,$F$15+($F$16+$F$18+$F$19)*BA22/1000,0)</f>
        <v>77.979652575814</v>
      </c>
      <c r="BB25" s="82" t="n">
        <f aca="false">IF(BB22&gt;0,$F$15+($F$16+$F$18+$F$19)*BB22/1000,0)</f>
        <v>70.127555501992</v>
      </c>
      <c r="BC25" s="82" t="n">
        <f aca="false">IF(BC22&gt;0,$F$15+($F$16+$F$18+$F$19)*BC22/1000,0)</f>
        <v>80.7521039714286</v>
      </c>
      <c r="BD25" s="82" t="n">
        <f aca="false">IF(BD22&gt;0,$F$15+($F$16+$F$18+$F$19)*BD22/1000,0)</f>
        <v>83.8862892709163</v>
      </c>
      <c r="BE25" s="82" t="n">
        <f aca="false">IF(BE22&gt;0,$F$15+($F$16+$F$18+$F$19)*BE22/1000,0)</f>
        <v>75.6223059156535</v>
      </c>
      <c r="BF25" s="82" t="n">
        <f aca="false">IF(BF22&gt;0,$F$15+($F$16+$F$18+$F$19)*BF22/1000,0)</f>
        <v>74.2693864551181</v>
      </c>
      <c r="BG25" s="82" t="n">
        <f aca="false">IF(BG22&gt;0,$F$15+($F$16+$F$18+$F$19)*BG22/1000,0)</f>
        <v>76.5210454705883</v>
      </c>
      <c r="BH25" s="82" t="n">
        <f aca="false">IF(BH22&gt;0,$F$15+($F$16+$F$18+$F$19)*BH22/1000,0)</f>
        <v>76.6525316574713</v>
      </c>
      <c r="BI25" s="82" t="n">
        <f aca="false">IF(BI22&gt;0,$F$15+($F$16+$F$18+$F$19)*BI22/1000,0)</f>
        <v>77.7510108855665</v>
      </c>
      <c r="BJ25" s="82" t="n">
        <f aca="false">IF(BJ22&gt;0,$F$15+($F$16+$F$18+$F$19)*BJ22/1000,0)</f>
        <v>86.6003819810219</v>
      </c>
      <c r="BK25" s="82" t="n">
        <f aca="false">IF(BK22&gt;0,$F$15+($F$16+$F$18+$F$19)*BK22/1000,0)</f>
        <v>84.8329945652174</v>
      </c>
      <c r="BL25" s="82" t="n">
        <f aca="false">IF(BL22&gt;0,$F$15+($F$16+$F$18+$F$19)*BL22/1000,0)</f>
        <v>82.5471420746269</v>
      </c>
      <c r="BM25" s="82" t="n">
        <f aca="false">IF(BM22&gt;0,$F$15+($F$16+$F$18+$F$19)*BM22/1000,0)</f>
        <v>74.9222422514069</v>
      </c>
      <c r="BN25" s="82" t="n">
        <f aca="false">IF(BN22&gt;0,$F$15+($F$16+$F$18+$F$19)*BN22/1000,0)</f>
        <v>79.7333636798479</v>
      </c>
      <c r="BO25" s="82" t="n">
        <f aca="false">IF(BO22&gt;0,$F$15+($F$16+$F$18+$F$19)*BO22/1000,0)</f>
        <v>83.6111436349442</v>
      </c>
      <c r="BP25" s="82" t="n">
        <f aca="false">IF(BP22&gt;0,$F$15+($F$16+$F$18+$F$19)*BP22/1000,0)</f>
        <v>53.3631762941177</v>
      </c>
      <c r="BQ25" s="82" t="n">
        <f aca="false">IF(BQ22&gt;0,$F$15+($F$16+$F$18+$F$19)*BQ22/1000,0)</f>
        <v>53.4983968512941</v>
      </c>
      <c r="BR25" s="82" t="n">
        <f aca="false">IF(BR22&gt;0,$F$15+($F$16+$F$18+$F$19)*BR22/1000,0)</f>
        <v>53.3439187271967</v>
      </c>
      <c r="BS25" s="82" t="n">
        <f aca="false">IF(BS22&gt;0,$F$15+($F$16+$F$18+$F$19)*BS22/1000,0)</f>
        <v>53.3439187271967</v>
      </c>
      <c r="BT25" s="82" t="n">
        <f aca="false">IF(BT22&gt;0,$F$15+($F$16+$F$18+$F$19)*BT22/1000,0)</f>
        <v>42.7552720644068</v>
      </c>
      <c r="BU25" s="82" t="n">
        <f aca="false">IF(BU22&gt;0,$F$15+($F$16+$F$18+$F$19)*BU22/1000,0)</f>
        <v>42.7780958268475</v>
      </c>
      <c r="BV25" s="82" t="n">
        <f aca="false">IF(BV22&gt;0,$F$15+($F$16+$F$18+$F$19)*BV22/1000,0)</f>
        <v>42.7348937050847</v>
      </c>
      <c r="BW25" s="82" t="n">
        <f aca="false">IF(BW22&gt;0,$F$15+($F$16+$F$18+$F$19)*BW22/1000,0)</f>
        <v>42.7348937050847</v>
      </c>
      <c r="BX25" s="82" t="n">
        <f aca="false">IF(BX22&gt;0,$F$15+($F$16+$F$18+$F$19)*BX22/1000,0)</f>
        <v>42.7348937050847</v>
      </c>
      <c r="BY25" s="82" t="n">
        <f aca="false">IF(BY22&gt;0,$F$15+($F$16+$F$18+$F$19)*BY22/1000,0)</f>
        <v>42.7780958268475</v>
      </c>
      <c r="BZ25" s="82" t="n">
        <f aca="false">IF(BZ22&gt;0,$F$15+($F$16+$F$18+$F$19)*BZ22/1000,0)</f>
        <v>42.7348937050847</v>
      </c>
      <c r="CA25" s="82" t="n">
        <f aca="false">IF(CA22&gt;0,$F$15+($F$16+$F$18+$F$19)*CA22/1000,0)</f>
        <v>42.7348937050847</v>
      </c>
      <c r="CB25" s="82" t="n">
        <f aca="false">IF(CB22&gt;0,$F$15+($F$16+$F$18+$F$19)*CB22/1000,0)</f>
        <v>42.7348937050847</v>
      </c>
      <c r="CC25" s="82" t="n">
        <f aca="false">IF(CC22&gt;0,$F$15+($F$16+$F$18+$F$19)*CC22/1000,0)</f>
        <v>27.0957256269831</v>
      </c>
      <c r="CD25" s="82" t="n">
        <f aca="false">IF(CD22&gt;0,$F$15+($F$16+$F$18+$F$19)*CD22/1000,0)</f>
        <v>0</v>
      </c>
      <c r="CE25" s="82" t="n">
        <f aca="false">IF(CE22&gt;0,$F$15+($F$16+$F$18+$F$19)*CE22/1000,0)</f>
        <v>0</v>
      </c>
      <c r="CF25" s="82" t="n">
        <f aca="false">IF(CF22&gt;0,$F$15+($F$16+$F$18+$F$19)*CF22/1000,0)</f>
        <v>0</v>
      </c>
      <c r="CG25" s="82" t="n">
        <f aca="false">IF(CG22&gt;0,$F$15+($F$16+$F$18+$F$19)*CG22/1000,0)</f>
        <v>0</v>
      </c>
      <c r="CH25" s="82" t="n">
        <f aca="false">IF(CH22&gt;0,$F$15+($F$16+$F$18+$F$19)*CH22/1000,0)</f>
        <v>0</v>
      </c>
      <c r="CI25" s="82" t="n">
        <f aca="false">IF(CI22&gt;0,$F$15+($F$16+$F$18+$F$19)*CI22/1000,0)</f>
        <v>0</v>
      </c>
      <c r="CJ25" s="82" t="n">
        <f aca="false">IF(CJ22&gt;0,$F$15+($F$16+$F$18+$F$19)*CJ22/1000,0)</f>
        <v>0</v>
      </c>
      <c r="CK25" s="82" t="n">
        <f aca="false">IF(CK22&gt;0,$F$15+($F$16+$F$18+$F$19)*CK22/1000,0)</f>
        <v>0</v>
      </c>
      <c r="CL25" s="82" t="n">
        <f aca="false">IF(CL22&gt;0,$F$15+($F$16+$F$18+$F$19)*CL22/1000,0)</f>
        <v>0</v>
      </c>
      <c r="CM25" s="82" t="n">
        <f aca="false">IF(CM22&gt;0,$F$15+($F$16+$F$18+$F$19)*CM22/1000,0)</f>
        <v>0</v>
      </c>
      <c r="CN25" s="82" t="n">
        <f aca="false">IF(CN22&gt;0,$F$15+($F$16+$F$18+$F$19)*CN22/1000,0)</f>
        <v>0</v>
      </c>
      <c r="CO25" s="82" t="n">
        <f aca="false">IF(CO22&gt;0,$F$15+($F$16+$F$18+$F$19)*CO22/1000,0)</f>
        <v>0</v>
      </c>
      <c r="CP25" s="82" t="n">
        <f aca="false">IF(CP22&gt;0,$F$15+($F$16+$F$18+$F$19)*CP22/1000,0)</f>
        <v>0</v>
      </c>
      <c r="CQ25" s="82" t="n">
        <f aca="false">IF(CQ22&gt;0,$F$15+($F$16+$F$18+$F$19)*CQ22/1000,0)</f>
        <v>0</v>
      </c>
      <c r="CR25" s="82" t="n">
        <f aca="false">IF(CR22&gt;0,$F$15+($F$16+$F$18+$F$19)*CR22/1000,0)</f>
        <v>0</v>
      </c>
      <c r="CS25" s="82" t="n">
        <f aca="false">IF(CS22&gt;0,$F$15+($F$16+$F$18+$F$19)*CS22/1000,0)</f>
        <v>0</v>
      </c>
      <c r="CT25" s="82" t="n">
        <f aca="false">IF(CT22&gt;0,$F$15+($F$16+$F$18+$F$19)*CT22/1000,0)</f>
        <v>0</v>
      </c>
      <c r="CU25" s="82" t="n">
        <f aca="false">IF(CU22&gt;0,$F$15+($F$16+$F$18+$F$19)*CU22/1000,0)</f>
        <v>0</v>
      </c>
      <c r="CV25" s="82" t="n">
        <f aca="false">IF(CV22&gt;0,$F$15+($F$16+$F$18+$F$19)*CV22/1000,0)</f>
        <v>0</v>
      </c>
      <c r="CW25" s="82" t="n">
        <f aca="false">IF(CW22&gt;0,$F$15+($F$16+$F$18+$F$19)*CW22/1000,0)</f>
        <v>0</v>
      </c>
      <c r="CX25" s="82" t="n">
        <f aca="false">IF(CX22&gt;0,$F$15+($F$16+$F$18+$F$19)*CX22/1000,0)</f>
        <v>0</v>
      </c>
      <c r="CY25" s="82" t="n">
        <f aca="false">IF(CY22&gt;0,$F$15+($F$16+$F$18+$F$19)*CY22/1000,0)</f>
        <v>0</v>
      </c>
      <c r="CZ25" s="82" t="n">
        <f aca="false">IF(CZ22&gt;0,$F$15+($F$16+$F$18+$F$19)*CZ22/1000,0)</f>
        <v>0</v>
      </c>
      <c r="DA25" s="82" t="n">
        <f aca="false">IF(DA22&gt;0,$F$15+($F$16+$F$18+$F$19)*DA22/1000,0)</f>
        <v>0</v>
      </c>
      <c r="DB25" s="82" t="n">
        <f aca="false">IF(DB22&gt;0,$F$15+($F$16+$F$18+$F$19)*DB22/1000,0)</f>
        <v>0</v>
      </c>
    </row>
    <row r="26" customFormat="false" ht="24.05" hidden="false" customHeight="false" outlineLevel="0" collapsed="false">
      <c r="E26" s="69" t="s">
        <v>364</v>
      </c>
      <c r="H26" s="70" t="s">
        <v>580</v>
      </c>
      <c r="AA26" s="82" t="n">
        <f aca="false">($F$17+$F$18+$F$19)*AA23/1000</f>
        <v>0</v>
      </c>
      <c r="AB26" s="82" t="n">
        <f aca="false">($F$17+$F$18+$F$19)*AB23/1000</f>
        <v>0</v>
      </c>
      <c r="AC26" s="82" t="n">
        <f aca="false">($F$17+$F$18+$F$19)*AC23/1000</f>
        <v>0</v>
      </c>
      <c r="AD26" s="82" t="n">
        <f aca="false">($F$17+$F$18+$F$19)*AD23/1000</f>
        <v>0</v>
      </c>
      <c r="AE26" s="82" t="n">
        <f aca="false">($F$17+$F$18+$F$19)*AE23/1000</f>
        <v>0</v>
      </c>
      <c r="AF26" s="82" t="n">
        <f aca="false">($F$17+$F$18+$F$19)*AF23/1000</f>
        <v>0.391942917804255</v>
      </c>
      <c r="AG26" s="82" t="n">
        <f aca="false">($F$17+$F$18+$F$19)*AG23/1000</f>
        <v>0.499088923250962</v>
      </c>
      <c r="AH26" s="82" t="n">
        <f aca="false">($F$17+$F$18+$F$19)*AH23/1000</f>
        <v>0.544776722042553</v>
      </c>
      <c r="AI26" s="82" t="n">
        <f aca="false">($F$17+$F$18+$F$19)*AI23/1000</f>
        <v>0.850788922243404</v>
      </c>
      <c r="AJ26" s="82" t="n">
        <f aca="false">($F$17+$F$18+$F$19)*AJ23/1000</f>
        <v>1.02112584075574</v>
      </c>
      <c r="AK26" s="82" t="n">
        <f aca="false">($F$17+$F$18+$F$19)*AK23/1000</f>
        <v>0.743785502516802</v>
      </c>
      <c r="AL26" s="82" t="n">
        <f aca="false">($F$17+$F$18+$F$19)*AL23/1000</f>
        <v>0.652631920498723</v>
      </c>
      <c r="AM26" s="82" t="n">
        <f aca="false">($F$17+$F$18+$F$19)*AM23/1000</f>
        <v>0.546539234966809</v>
      </c>
      <c r="AN26" s="82" t="n">
        <f aca="false">($F$17+$F$18+$F$19)*AN23/1000</f>
        <v>0.566339850873192</v>
      </c>
      <c r="AO26" s="82" t="n">
        <f aca="false">($F$17+$F$18+$F$19)*AO23/1000</f>
        <v>0.653577410523108</v>
      </c>
      <c r="AP26" s="82" t="n">
        <f aca="false">($F$17+$F$18+$F$19)*AP23/1000</f>
        <v>0.660151930948085</v>
      </c>
      <c r="AQ26" s="82" t="n">
        <f aca="false">($F$17+$F$18+$F$19)*AQ23/1000</f>
        <v>0.67688541234383</v>
      </c>
      <c r="AR26" s="82" t="n">
        <f aca="false">($F$17+$F$18+$F$19)*AR23/1000</f>
        <v>0.682313402412766</v>
      </c>
      <c r="AS26" s="82" t="n">
        <f aca="false">($F$17+$F$18+$F$19)*AS23/1000</f>
        <v>0.684455707038868</v>
      </c>
      <c r="AT26" s="82" t="n">
        <f aca="false">($F$17+$F$18+$F$19)*AT23/1000</f>
        <v>0.593448850534468</v>
      </c>
      <c r="AU26" s="82" t="n">
        <f aca="false">($F$17+$F$18+$F$19)*AU23/1000</f>
        <v>0.597586632873192</v>
      </c>
      <c r="AV26" s="82" t="n">
        <f aca="false">($F$17+$F$18+$F$19)*AV23/1000</f>
        <v>0.706088555356596</v>
      </c>
      <c r="AW26" s="82" t="n">
        <f aca="false">($F$17+$F$18+$F$19)*AW23/1000</f>
        <v>0.717304901452404</v>
      </c>
      <c r="AX26" s="82" t="n">
        <f aca="false">($F$17+$F$18+$F$19)*AX23/1000</f>
        <v>0.646979342438298</v>
      </c>
      <c r="AY26" s="82" t="n">
        <f aca="false">($F$17+$F$18+$F$19)*AY23/1000</f>
        <v>0.515767328073192</v>
      </c>
      <c r="AZ26" s="82" t="n">
        <f aca="false">($F$17+$F$18+$F$19)*AZ23/1000</f>
        <v>0.606152932851064</v>
      </c>
      <c r="BA26" s="82" t="n">
        <f aca="false">($F$17+$F$18+$F$19)*BA23/1000</f>
        <v>0.730228032482043</v>
      </c>
      <c r="BB26" s="82" t="n">
        <f aca="false">($F$17+$F$18+$F$19)*BB23/1000</f>
        <v>0.599395851160851</v>
      </c>
      <c r="BC26" s="82" t="n">
        <f aca="false">($F$17+$F$18+$F$19)*BC23/1000</f>
        <v>0.580846000417021</v>
      </c>
      <c r="BD26" s="82" t="n">
        <f aca="false">($F$17+$F$18+$F$19)*BD23/1000</f>
        <v>0.616633147110638</v>
      </c>
      <c r="BE26" s="82" t="n">
        <f aca="false">($F$17+$F$18+$F$19)*BE23/1000</f>
        <v>0.727241273655881</v>
      </c>
      <c r="BF26" s="82" t="n">
        <f aca="false">($F$17+$F$18+$F$19)*BF23/1000</f>
        <v>0.776264369489362</v>
      </c>
      <c r="BG26" s="82" t="n">
        <f aca="false">($F$17+$F$18+$F$19)*BG23/1000</f>
        <v>0.68082408234383</v>
      </c>
      <c r="BH26" s="82" t="n">
        <f aca="false">($F$17+$F$18+$F$19)*BH23/1000</f>
        <v>0.684581741126809</v>
      </c>
      <c r="BI26" s="82" t="n">
        <f aca="false">($F$17+$F$18+$F$19)*BI23/1000</f>
        <v>0.745030769463638</v>
      </c>
      <c r="BJ26" s="82" t="n">
        <f aca="false">($F$17+$F$18+$F$19)*BJ23/1000</f>
        <v>0.841530533698723</v>
      </c>
      <c r="BK26" s="82" t="n">
        <f aca="false">($F$17+$F$18+$F$19)*BK23/1000</f>
        <v>0.822005457089362</v>
      </c>
      <c r="BL26" s="82" t="n">
        <f aca="false">($F$17+$F$18+$F$19)*BL23/1000</f>
        <v>0.757431381446808</v>
      </c>
      <c r="BM26" s="82" t="n">
        <f aca="false">($F$17+$F$18+$F$19)*BM23/1000</f>
        <v>0.761398127180451</v>
      </c>
      <c r="BN26" s="82" t="n">
        <f aca="false">($F$17+$F$18+$F$19)*BN23/1000</f>
        <v>0.731952264885957</v>
      </c>
      <c r="BO26" s="82" t="n">
        <f aca="false">($F$17+$F$18+$F$19)*BO23/1000</f>
        <v>0.746924685916596</v>
      </c>
      <c r="BP26" s="82" t="n">
        <f aca="false">($F$17+$F$18+$F$19)*BP23/1000</f>
        <v>0.63215128344</v>
      </c>
      <c r="BQ26" s="82" t="n">
        <f aca="false">($F$17+$F$18+$F$19)*BQ23/1000</f>
        <v>0.642744585016085</v>
      </c>
      <c r="BR26" s="82" t="n">
        <f aca="false">($F$17+$F$18+$F$19)*BR23/1000</f>
        <v>0.65129713037617</v>
      </c>
      <c r="BS26" s="82" t="n">
        <f aca="false">($F$17+$F$18+$F$19)*BS23/1000</f>
        <v>0.65129713037617</v>
      </c>
      <c r="BT26" s="82" t="n">
        <f aca="false">($F$17+$F$18+$F$19)*BT23/1000</f>
        <v>0.378527975387234</v>
      </c>
      <c r="BU26" s="82" t="n">
        <f aca="false">($F$17+$F$18+$F$19)*BU23/1000</f>
        <v>0.365009282536308</v>
      </c>
      <c r="BV26" s="82" t="n">
        <f aca="false">($F$17+$F$18+$F$19)*BV23/1000</f>
        <v>0.364099034948936</v>
      </c>
      <c r="BW26" s="82" t="n">
        <f aca="false">($F$17+$F$18+$F$19)*BW23/1000</f>
        <v>0.364099034948936</v>
      </c>
      <c r="BX26" s="82" t="n">
        <f aca="false">($F$17+$F$18+$F$19)*BX23/1000</f>
        <v>0.364099034948936</v>
      </c>
      <c r="BY26" s="82" t="n">
        <f aca="false">($F$17+$F$18+$F$19)*BY23/1000</f>
        <v>0.365009282536308</v>
      </c>
      <c r="BZ26" s="82" t="n">
        <f aca="false">($F$17+$F$18+$F$19)*BZ23/1000</f>
        <v>0.364099034948936</v>
      </c>
      <c r="CA26" s="82" t="n">
        <f aca="false">($F$17+$F$18+$F$19)*CA23/1000</f>
        <v>0.364099034948936</v>
      </c>
      <c r="CB26" s="82" t="n">
        <f aca="false">($F$17+$F$18+$F$19)*CB23/1000</f>
        <v>0.364099034948936</v>
      </c>
      <c r="CC26" s="82" t="n">
        <f aca="false">($F$17+$F$18+$F$19)*CC23/1000</f>
        <v>0.0354996559075213</v>
      </c>
      <c r="CD26" s="82" t="n">
        <f aca="false">($F$17+$F$18+$F$19)*CD23/1000</f>
        <v>0</v>
      </c>
      <c r="CE26" s="82" t="n">
        <f aca="false">($F$17+$F$18+$F$19)*CE23/1000</f>
        <v>0</v>
      </c>
      <c r="CF26" s="82" t="n">
        <f aca="false">($F$17+$F$18+$F$19)*CF23/1000</f>
        <v>0</v>
      </c>
      <c r="CG26" s="82" t="n">
        <f aca="false">($F$17+$F$18+$F$19)*CG23/1000</f>
        <v>0</v>
      </c>
      <c r="CH26" s="82" t="n">
        <f aca="false">($F$17+$F$18+$F$19)*CH23/1000</f>
        <v>0</v>
      </c>
      <c r="CI26" s="82" t="n">
        <f aca="false">($F$17+$F$18+$F$19)*CI23/1000</f>
        <v>0</v>
      </c>
      <c r="CJ26" s="82" t="n">
        <f aca="false">($F$17+$F$18+$F$19)*CJ23/1000</f>
        <v>0</v>
      </c>
      <c r="CK26" s="82" t="n">
        <f aca="false">($F$17+$F$18+$F$19)*CK23/1000</f>
        <v>0</v>
      </c>
      <c r="CL26" s="82" t="n">
        <f aca="false">($F$17+$F$18+$F$19)*CL23/1000</f>
        <v>0</v>
      </c>
      <c r="CM26" s="82" t="n">
        <f aca="false">($F$17+$F$18+$F$19)*CM23/1000</f>
        <v>0</v>
      </c>
      <c r="CN26" s="82" t="n">
        <f aca="false">($F$17+$F$18+$F$19)*CN23/1000</f>
        <v>0</v>
      </c>
      <c r="CO26" s="82" t="n">
        <f aca="false">($F$17+$F$18+$F$19)*CO23/1000</f>
        <v>0</v>
      </c>
      <c r="CP26" s="82" t="n">
        <f aca="false">($F$17+$F$18+$F$19)*CP23/1000</f>
        <v>0</v>
      </c>
      <c r="CQ26" s="82" t="n">
        <f aca="false">($F$17+$F$18+$F$19)*CQ23/1000</f>
        <v>0</v>
      </c>
      <c r="CR26" s="82" t="n">
        <f aca="false">($F$17+$F$18+$F$19)*CR23/1000</f>
        <v>0</v>
      </c>
      <c r="CS26" s="82" t="n">
        <f aca="false">($F$17+$F$18+$F$19)*CS23/1000</f>
        <v>0</v>
      </c>
      <c r="CT26" s="82" t="n">
        <f aca="false">($F$17+$F$18+$F$19)*CT23/1000</f>
        <v>0</v>
      </c>
      <c r="CU26" s="82" t="n">
        <f aca="false">($F$17+$F$18+$F$19)*CU23/1000</f>
        <v>0</v>
      </c>
      <c r="CV26" s="82" t="n">
        <f aca="false">($F$17+$F$18+$F$19)*CV23/1000</f>
        <v>0</v>
      </c>
      <c r="CW26" s="82" t="n">
        <f aca="false">($F$17+$F$18+$F$19)*CW23/1000</f>
        <v>0</v>
      </c>
      <c r="CX26" s="82" t="n">
        <f aca="false">($F$17+$F$18+$F$19)*CX23/1000</f>
        <v>0</v>
      </c>
      <c r="CY26" s="82" t="n">
        <f aca="false">($F$17+$F$18+$F$19)*CY23/1000</f>
        <v>0</v>
      </c>
      <c r="CZ26" s="82" t="n">
        <f aca="false">($F$17+$F$18+$F$19)*CZ23/1000</f>
        <v>0</v>
      </c>
      <c r="DA26" s="82" t="n">
        <f aca="false">($F$17+$F$18+$F$19)*DA23/1000</f>
        <v>0</v>
      </c>
      <c r="DB26" s="82" t="n">
        <f aca="false">($F$17+$F$18+$F$19)*DB23/1000</f>
        <v>0</v>
      </c>
    </row>
    <row r="28" customFormat="false" ht="14.25" hidden="false" customHeight="false" outlineLevel="0" collapsed="false">
      <c r="E28" s="69" t="s">
        <v>581</v>
      </c>
      <c r="F28" s="16" t="s">
        <v>582</v>
      </c>
    </row>
    <row r="29" customFormat="false" ht="46.95" hidden="false" customHeight="false" outlineLevel="0" collapsed="false">
      <c r="E29" s="69" t="s">
        <v>583</v>
      </c>
      <c r="F29" s="16" t="n">
        <v>13.13</v>
      </c>
      <c r="G29" s="19" t="s">
        <v>584</v>
      </c>
      <c r="H29" s="70" t="s">
        <v>585</v>
      </c>
    </row>
    <row r="31" customFormat="false" ht="35.5" hidden="false" customHeight="false" outlineLevel="0" collapsed="false">
      <c r="E31" s="69" t="s">
        <v>586</v>
      </c>
      <c r="H31" s="70" t="s">
        <v>587</v>
      </c>
      <c r="AA31" s="82" t="n">
        <f aca="false">IF($F$28="Report basis",$F$29*AA22/1000,0)</f>
        <v>0</v>
      </c>
      <c r="AB31" s="82" t="n">
        <f aca="false">IF($F$28="Report basis",$F$29*AB22/1000,0)</f>
        <v>0</v>
      </c>
      <c r="AC31" s="82" t="n">
        <f aca="false">IF($F$28="Report basis",$F$29*AC22/1000,0)</f>
        <v>0</v>
      </c>
      <c r="AD31" s="82" t="n">
        <f aca="false">IF($F$28="Report basis",$F$29*AD22/1000,0)</f>
        <v>0</v>
      </c>
      <c r="AE31" s="82" t="n">
        <f aca="false">IF($F$28="Report basis",$F$29*AE22/1000,0)</f>
        <v>5.72786020813954</v>
      </c>
      <c r="AF31" s="82" t="n">
        <f aca="false">IF($F$28="Report basis",$F$29*AF22/1000,0)</f>
        <v>12.57111187251</v>
      </c>
      <c r="AG31" s="82" t="n">
        <f aca="false">IF($F$28="Report basis",$F$29*AG22/1000,0)</f>
        <v>14.1456492666667</v>
      </c>
      <c r="AH31" s="82" t="n">
        <f aca="false">IF($F$28="Report basis",$F$29*AH22/1000,0)</f>
        <v>14.0476525984252</v>
      </c>
      <c r="AI31" s="82" t="n">
        <f aca="false">IF($F$28="Report basis",$F$29*AI22/1000,0)</f>
        <v>13.7210922509225</v>
      </c>
      <c r="AJ31" s="82" t="n">
        <f aca="false">IF($F$28="Report basis",$F$29*AJ22/1000,0)</f>
        <v>13.8699657992565</v>
      </c>
      <c r="AK31" s="82" t="n">
        <f aca="false">IF($F$28="Report basis",$F$29*AK22/1000,0)</f>
        <v>12.254689043609</v>
      </c>
      <c r="AL31" s="82" t="n">
        <f aca="false">IF($F$28="Report basis",$F$29*AL22/1000,0)</f>
        <v>10.4677793103448</v>
      </c>
      <c r="AM31" s="82" t="n">
        <f aca="false">IF($F$28="Report basis",$F$29*AM22/1000,0)</f>
        <v>8.94090476190476</v>
      </c>
      <c r="AN31" s="82" t="n">
        <f aca="false">IF($F$28="Report basis",$F$29*AN22/1000,0)</f>
        <v>8.27765418326693</v>
      </c>
      <c r="AO31" s="82" t="n">
        <f aca="false">IF($F$28="Report basis",$F$29*AO22/1000,0)</f>
        <v>8.66611937837838</v>
      </c>
      <c r="AP31" s="82" t="n">
        <f aca="false">IF($F$28="Report basis",$F$29*AP22/1000,0)</f>
        <v>9.13485793103448</v>
      </c>
      <c r="AQ31" s="82" t="n">
        <f aca="false">IF($F$28="Report basis",$F$29*AQ22/1000,0)</f>
        <v>10.2279738345865</v>
      </c>
      <c r="AR31" s="82" t="n">
        <f aca="false">IF($F$28="Report basis",$F$29*AR22/1000,0)</f>
        <v>10.3171959090909</v>
      </c>
      <c r="AS31" s="82" t="n">
        <f aca="false">IF($F$28="Report basis",$F$29*AS22/1000,0)</f>
        <v>10.3863732412214</v>
      </c>
      <c r="AT31" s="82" t="n">
        <f aca="false">IF($F$28="Report basis",$F$29*AT22/1000,0)</f>
        <v>9.08114741035857</v>
      </c>
      <c r="AU31" s="82" t="n">
        <f aca="false">IF($F$28="Report basis",$F$29*AU22/1000,0)</f>
        <v>9.08596</v>
      </c>
      <c r="AV31" s="82" t="n">
        <f aca="false">IF($F$28="Report basis",$F$29*AV22/1000,0)</f>
        <v>7.46771376</v>
      </c>
      <c r="AW31" s="82" t="n">
        <f aca="false">IF($F$28="Report basis",$F$29*AW22/1000,0)</f>
        <v>8.44680245551181</v>
      </c>
      <c r="AX31" s="82" t="n">
        <f aca="false">IF($F$28="Report basis",$F$29*AX22/1000,0)</f>
        <v>8.07500108949416</v>
      </c>
      <c r="AY31" s="82" t="n">
        <f aca="false">IF($F$28="Report basis",$F$29*AY22/1000,0)</f>
        <v>7.89338671875</v>
      </c>
      <c r="AZ31" s="82" t="n">
        <f aca="false">IF($F$28="Report basis",$F$29*AZ22/1000,0)</f>
        <v>8.28896389105058</v>
      </c>
      <c r="BA31" s="82" t="n">
        <f aca="false">IF($F$28="Report basis",$F$29*BA22/1000,0)</f>
        <v>7.45689341860465</v>
      </c>
      <c r="BB31" s="82" t="n">
        <f aca="false">IF($F$28="Report basis",$F$29*BB22/1000,0)</f>
        <v>6.34215617529881</v>
      </c>
      <c r="BC31" s="82" t="n">
        <f aca="false">IF($F$28="Report basis",$F$29*BC22/1000,0)</f>
        <v>7.85048952380952</v>
      </c>
      <c r="BD31" s="82" t="n">
        <f aca="false">IF($F$28="Report basis",$F$29*BD22/1000,0)</f>
        <v>8.29543984063745</v>
      </c>
      <c r="BE31" s="82" t="n">
        <f aca="false">IF($F$28="Report basis",$F$29*BE22/1000,0)</f>
        <v>7.12222841220472</v>
      </c>
      <c r="BF31" s="82" t="n">
        <f aca="false">IF($F$28="Report basis",$F$29*BF22/1000,0)</f>
        <v>6.93015874015748</v>
      </c>
      <c r="BG31" s="82" t="n">
        <f aca="false">IF($F$28="Report basis",$F$29*BG22/1000,0)</f>
        <v>7.24981960784314</v>
      </c>
      <c r="BH31" s="82" t="n">
        <f aca="false">IF($F$28="Report basis",$F$29*BH22/1000,0)</f>
        <v>7.26848628352491</v>
      </c>
      <c r="BI31" s="82" t="n">
        <f aca="false">IF($F$28="Report basis",$F$29*BI22/1000,0)</f>
        <v>7.4244338851711</v>
      </c>
      <c r="BJ31" s="82" t="n">
        <f aca="false">IF($F$28="Report basis",$F$29*BJ22/1000,0)</f>
        <v>8.68075094890511</v>
      </c>
      <c r="BK31" s="82" t="n">
        <f aca="false">IF($F$28="Report basis",$F$29*BK22/1000,0)</f>
        <v>8.42984057971014</v>
      </c>
      <c r="BL31" s="82" t="n">
        <f aca="false">IF($F$28="Report basis",$F$29*BL22/1000,0)</f>
        <v>8.10532537313433</v>
      </c>
      <c r="BM31" s="82" t="n">
        <f aca="false">IF($F$28="Report basis",$F$29*BM22/1000,0)</f>
        <v>7.02284260076046</v>
      </c>
      <c r="BN31" s="82" t="n">
        <f aca="false">IF($F$28="Report basis",$F$29*BN22/1000,0)</f>
        <v>7.7058622053232</v>
      </c>
      <c r="BO31" s="82" t="n">
        <f aca="false">IF($F$28="Report basis",$F$29*BO22/1000,0)</f>
        <v>8.25637828996283</v>
      </c>
      <c r="BP31" s="82" t="n">
        <f aca="false">IF($F$28="Report basis",$F$29*BP22/1000,0)</f>
        <v>3.96217058823529</v>
      </c>
      <c r="BQ31" s="82" t="n">
        <f aca="false">IF($F$28="Report basis",$F$29*BQ22/1000,0)</f>
        <v>3.98136742058824</v>
      </c>
      <c r="BR31" s="82" t="n">
        <f aca="false">IF($F$28="Report basis",$F$29*BR22/1000,0)</f>
        <v>3.95943665271967</v>
      </c>
      <c r="BS31" s="82" t="n">
        <f aca="false">IF($F$28="Report basis",$F$29*BS22/1000,0)</f>
        <v>3.95943665271967</v>
      </c>
      <c r="BT31" s="82" t="n">
        <f aca="false">IF($F$28="Report basis",$F$29*BT22/1000,0)</f>
        <v>2.45620016949153</v>
      </c>
      <c r="BU31" s="82" t="n">
        <f aca="false">IF($F$28="Report basis",$F$29*BU22/1000,0)</f>
        <v>2.45944038644068</v>
      </c>
      <c r="BV31" s="82" t="n">
        <f aca="false">IF($F$28="Report basis",$F$29*BV22/1000,0)</f>
        <v>2.45330711864407</v>
      </c>
      <c r="BW31" s="82" t="n">
        <f aca="false">IF($F$28="Report basis",$F$29*BW22/1000,0)</f>
        <v>2.45330711864407</v>
      </c>
      <c r="BX31" s="82" t="n">
        <f aca="false">IF($F$28="Report basis",$F$29*BX22/1000,0)</f>
        <v>2.45330711864407</v>
      </c>
      <c r="BY31" s="82" t="n">
        <f aca="false">IF($F$28="Report basis",$F$29*BY22/1000,0)</f>
        <v>2.45944038644068</v>
      </c>
      <c r="BZ31" s="82" t="n">
        <f aca="false">IF($F$28="Report basis",$F$29*BZ22/1000,0)</f>
        <v>2.45330711864407</v>
      </c>
      <c r="CA31" s="82" t="n">
        <f aca="false">IF($F$28="Report basis",$F$29*CA22/1000,0)</f>
        <v>2.45330711864407</v>
      </c>
      <c r="CB31" s="82" t="n">
        <f aca="false">IF($F$28="Report basis",$F$29*CB22/1000,0)</f>
        <v>2.45330711864407</v>
      </c>
      <c r="CC31" s="82" t="n">
        <f aca="false">IF($F$28="Report basis",$F$29*CC22/1000,0)</f>
        <v>0.233064176271186</v>
      </c>
      <c r="CD31" s="82" t="n">
        <f aca="false">IF($F$28="Report basis",$F$29*CD22/1000,0)</f>
        <v>0</v>
      </c>
      <c r="CE31" s="82" t="n">
        <f aca="false">IF($F$28="Report basis",$F$29*CE22/1000,0)</f>
        <v>0</v>
      </c>
      <c r="CF31" s="82" t="n">
        <f aca="false">IF($F$28="Report basis",$F$29*CF22/1000,0)</f>
        <v>0</v>
      </c>
      <c r="CG31" s="82" t="n">
        <f aca="false">IF($F$28="Report basis",$F$29*CG22/1000,0)</f>
        <v>0</v>
      </c>
      <c r="CH31" s="82" t="n">
        <f aca="false">IF($F$28="Report basis",$F$29*CH22/1000,0)</f>
        <v>0</v>
      </c>
      <c r="CI31" s="82" t="n">
        <f aca="false">IF($F$28="Report basis",$F$29*CI22/1000,0)</f>
        <v>0</v>
      </c>
      <c r="CJ31" s="82" t="n">
        <f aca="false">IF($F$28="Report basis",$F$29*CJ22/1000,0)</f>
        <v>0</v>
      </c>
      <c r="CK31" s="82" t="n">
        <f aca="false">IF($F$28="Report basis",$F$29*CK22/1000,0)</f>
        <v>0</v>
      </c>
      <c r="CL31" s="82" t="n">
        <f aca="false">IF($F$28="Report basis",$F$29*CL22/1000,0)</f>
        <v>0</v>
      </c>
      <c r="CM31" s="82" t="n">
        <f aca="false">IF($F$28="Report basis",$F$29*CM22/1000,0)</f>
        <v>0</v>
      </c>
      <c r="CN31" s="82" t="n">
        <f aca="false">IF($F$28="Report basis",$F$29*CN22/1000,0)</f>
        <v>0</v>
      </c>
      <c r="CO31" s="82" t="n">
        <f aca="false">IF($F$28="Report basis",$F$29*CO22/1000,0)</f>
        <v>0</v>
      </c>
      <c r="CP31" s="82" t="n">
        <f aca="false">IF($F$28="Report basis",$F$29*CP22/1000,0)</f>
        <v>0</v>
      </c>
      <c r="CQ31" s="82" t="n">
        <f aca="false">IF($F$28="Report basis",$F$29*CQ22/1000,0)</f>
        <v>0</v>
      </c>
      <c r="CR31" s="82" t="n">
        <f aca="false">IF($F$28="Report basis",$F$29*CR22/1000,0)</f>
        <v>0</v>
      </c>
      <c r="CS31" s="82" t="n">
        <f aca="false">IF($F$28="Report basis",$F$29*CS22/1000,0)</f>
        <v>0</v>
      </c>
      <c r="CT31" s="82" t="n">
        <f aca="false">IF($F$28="Report basis",$F$29*CT22/1000,0)</f>
        <v>0</v>
      </c>
      <c r="CU31" s="82" t="n">
        <f aca="false">IF($F$28="Report basis",$F$29*CU22/1000,0)</f>
        <v>0</v>
      </c>
      <c r="CV31" s="82" t="n">
        <f aca="false">IF($F$28="Report basis",$F$29*CV22/1000,0)</f>
        <v>0</v>
      </c>
      <c r="CW31" s="82" t="n">
        <f aca="false">IF($F$28="Report basis",$F$29*CW22/1000,0)</f>
        <v>0</v>
      </c>
      <c r="CX31" s="82" t="n">
        <f aca="false">IF($F$28="Report basis",$F$29*CX22/1000,0)</f>
        <v>0</v>
      </c>
      <c r="CY31" s="82" t="n">
        <f aca="false">IF($F$28="Report basis",$F$29*CY22/1000,0)</f>
        <v>0</v>
      </c>
      <c r="CZ31" s="82" t="n">
        <f aca="false">IF($F$28="Report basis",$F$29*CZ22/1000,0)</f>
        <v>0</v>
      </c>
      <c r="DA31" s="82" t="n">
        <f aca="false">IF($F$28="Report basis",$F$29*DA22/1000,0)</f>
        <v>0</v>
      </c>
      <c r="DB31" s="82" t="n">
        <f aca="false">IF($F$28="Report basis",$F$29*DB22/1000,0)</f>
        <v>0</v>
      </c>
    </row>
  </sheetData>
  <dataValidations count="2">
    <dataValidation allowBlank="false" errorStyle="stop" operator="between" showDropDown="false" showErrorMessage="false" showInputMessage="false" sqref="F13" type="list">
      <formula1>List_Module</formula1>
      <formula2>0</formula2>
    </dataValidation>
    <dataValidation allowBlank="false" errorStyle="stop" operator="between" showDropDown="false" showErrorMessage="false" showInputMessage="false" sqref="F28" type="list">
      <formula1>"Report basis,Itemized only"</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2024-07-29T17:36:20Z</dcterms:created>
  <dc:creator>Benjamin Stull</dc:creator>
  <dc:description/>
  <dc:language>en-US</dc:language>
  <cp:lastModifiedBy>Benjamin Stull</cp:lastModifiedBy>
  <dcterms:modified xsi:type="dcterms:W3CDTF">2026-06-23T00:12:33Z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0x0101006D81692488E400419CD8B282DE687964</vt:lpwstr>
  </property>
  <property fmtid="{D5CDD505-2E9C-101B-9397-08002B2CF9AE}" pid="3" name="MediaServiceImageTags">
    <vt:lpwstr/>
  </property>
  <property fmtid="{D5CDD505-2E9C-101B-9397-08002B2CF9AE}" pid="4" name="{A44787D4-0540-4523-9961-78E4036D8C6D}">
    <vt:lpwstr>{33922A6D-0613-43B4-8108-1862D177F3AE}</vt:lpwstr>
  </property>
</Properties>
</file>